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5.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etup" sheetId="2" state="visible" r:id="rId4"/>
    <sheet name="Data Dictionary" sheetId="3" state="visible" r:id="rId5"/>
    <sheet name="Entity Return Form" sheetId="4" state="visible" r:id="rId6"/>
    <sheet name="Entities" sheetId="5" state="visible" r:id="rId7"/>
    <sheet name="Checks" sheetId="6" state="visible" r:id="rId8"/>
    <sheet name="Table 1" sheetId="7" state="visible" r:id="rId9"/>
    <sheet name="Table 2" sheetId="8" state="visible" r:id="rId10"/>
  </sheets>
  <definedNames>
    <definedName function="false" hidden="false" name="CurList" vbProcedure="false">Setup!$D$16:$D$55</definedName>
    <definedName function="false" hidden="false" name="JurList" vbProcedure="false">Setup!$A$16:$A$75</definedName>
    <definedName function="false" hidden="false" name="RateList" vbProcedure="false">Setup!$E$16:$E$55</definedName>
    <definedName function="false" hidden="false" name="RepCcy" vbProcedure="false">Setup!$B$8</definedName>
    <definedName function="false" hidden="false" name="RevTol" vbProcedure="false">Setup!$B$10</definedName>
    <definedName function="false" hidden="false" name="TaxGap" vbProcedure="false">Setup!$B$11</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10" authorId="0">
      <text>
        <r>
          <rPr>
            <sz val="10"/>
            <rFont val="Arial"/>
            <family val="2"/>
          </rPr>
          <t xml:space="preserve">Absolute difference allowed between (Unrelated + Related) revenues and Total revenues per accounts before the check flags MISMATCH.</t>
        </r>
      </text>
    </comment>
    <comment ref="B11" authorId="0">
      <text>
        <r>
          <rPr>
            <sz val="10"/>
            <rFont val="Arial"/>
            <family val="2"/>
          </rPr>
          <t xml:space="preserve">A REVIEW flag is raised when |Tax paid − Tax accrued| exceeds this share of the larger of the two. Large gaps are often legitimate (instalments, refunds, prior-year settlements) — the flag only prompts a second look.</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A6" authorId="0">
      <text>
        <r>
          <rPr>
            <sz val="10"/>
            <rFont val="Arial"/>
            <family val="2"/>
          </rPr>
          <t xml:space="preserve">Rows 6–8 are EXAMPLE data. Clear their contents (do not delete the rows' formulas to the right) before entering your own entities.</t>
        </r>
      </text>
    </comment>
  </commentList>
</comments>
</file>

<file path=xl/sharedStrings.xml><?xml version="1.0" encoding="utf-8"?>
<sst xmlns="http://schemas.openxmlformats.org/spreadsheetml/2006/main" count="362" uniqueCount="278">
  <si>
    <t xml:space="preserve">CbC Report Data Pack — Table 1 &amp; 2 Preparation Workbook</t>
  </si>
  <si>
    <t xml:space="preserve">Version 1.0 · October 2026 · cbc.report</t>
  </si>
  <si>
    <t xml:space="preserve">What this workbook does</t>
  </si>
  <si>
    <t xml:space="preserve">Every data point in Tables 1 and 2 of the OECD Country-by-Country Report is mapped to its OECD definition, its usual source in your accounts, and an automatic consistency check. You collect entity data once, and the workbook converts it to your reporting currency, aggregates it by tax jurisdiction and lays out Table 1 and Table 2.</t>
  </si>
  <si>
    <t xml:space="preserve">How to use it — 6 steps</t>
  </si>
  <si>
    <t xml:space="preserve">1. Setup — enter group details, reporting currency, the average exchange rates for the fiscal year and the list of tax jurisdictions in which the group has Constituent Entities (keep the 'Stateless' line).</t>
  </si>
  <si>
    <t xml:space="preserve">2. Data Dictionary — read the definition of each Table 1 column before you request data. Share it with the local finance teams.</t>
  </si>
  <si>
    <t xml:space="preserve">3. Entity Return Form — send a copy of this sheet to each subsidiary (one form per Constituent Entity or permanent establishment).</t>
  </si>
  <si>
    <t xml:space="preserve">4. Entities — transfer each returned form into one row of the Entities sheet (yellow cells). Delete the three EXAMPLE rows first.</t>
  </si>
  <si>
    <t xml:space="preserve">5. Checks — clear or explain every flag. 'REVIEW' flags are prompts to look again, not errors: a row with only REVIEW flags shows REVIEW in the Overall column and counts as passing once you have confirmed it. 'MISSING', 'MISMATCH', 'NOT IN LIST' and the other flags must be fixed.</t>
  </si>
  <si>
    <t xml:space="preserve">6. Table 1 and Table 2 — review the aggregated output and transfer it to your filing tool or XML solution.</t>
  </si>
  <si>
    <t xml:space="preserve">Colour legend</t>
  </si>
  <si>
    <t xml:space="preserve">Yellow cell, blue text — input: you type here</t>
  </si>
  <si>
    <t xml:space="preserve">Grey-blue cell, black text — formula: do not overwrite</t>
  </si>
  <si>
    <t xml:space="preserve">Light grey row — EXAMPLE data: delete before use</t>
  </si>
  <si>
    <t xml:space="preserve">What this workbook does NOT do</t>
  </si>
  <si>
    <t xml:space="preserve">• It does not contain country-specific filing deadlines, thresholds, notification rules or penalties — check your local rules.
• It does not generate the CbC XML file and does not cover Table 3 beyond suggested wording.
• It does not decide which entities are Constituent Entities of your group, or how your local jurisdiction applies the OECD guidance.</t>
  </si>
  <si>
    <t xml:space="preserve">Important notice</t>
  </si>
  <si>
    <t xml:space="preserve">This workbook is a data-preparation aid. It is not tax, legal or accounting advice and does not replace review by a qualified adviser. Definitions are summarised from the OECD sources below; where your jurisdiction's rules or the OECD texts differ from this summary, they prevail. Always check the latest version of the OECD guidance and your local legislation before filing.</t>
  </si>
  <si>
    <t xml:space="preserve">Sources</t>
  </si>
  <si>
    <t xml:space="preserve">• OECD (2015), Transfer Pricing Documentation and Country-by-Country Reporting, Action 13 – 2015 Final Report, Annex III to Chapter V (template and specific instructions).
• OECD, Guidance on the Implementation of Country-by-Country Reporting – BEPS Action 13, updated May 2024.
  https://www.oecd.org/en/topics/sub-issues/country-by-country-reporting.html</t>
  </si>
  <si>
    <t xml:space="preserve">Setup</t>
  </si>
  <si>
    <t xml:space="preserve">Group details, exchange rates and jurisdiction list. Yellow cells only.</t>
  </si>
  <si>
    <t xml:space="preserve">MNE group name</t>
  </si>
  <si>
    <t xml:space="preserve">Example Holdings (EXAMPLE)</t>
  </si>
  <si>
    <t xml:space="preserve">Ultimate Parent Entity — tax jurisdiction</t>
  </si>
  <si>
    <t xml:space="preserve">Spain</t>
  </si>
  <si>
    <t xml:space="preserve">Fiscal year start (dd/mm/yyyy)</t>
  </si>
  <si>
    <t xml:space="preserve">01/01/2025</t>
  </si>
  <si>
    <t xml:space="preserve">Fiscal year end (dd/mm/yyyy)</t>
  </si>
  <si>
    <t xml:space="preserve">31/12/2025</t>
  </si>
  <si>
    <t xml:space="preserve">Reporting currency (ISO code)</t>
  </si>
  <si>
    <t xml:space="preserve">EUR</t>
  </si>
  <si>
    <t xml:space="preserve">Main data source used (describe in Table 3)</t>
  </si>
  <si>
    <t xml:space="preserve">Consolidation reporting packages</t>
  </si>
  <si>
    <t xml:space="preserve">Revenue split tolerance (reporting currency units)</t>
  </si>
  <si>
    <t xml:space="preserve">Tax paid vs accrued review threshold (%)</t>
  </si>
  <si>
    <t xml:space="preserve">Tax jurisdictions (Table 1 rows)</t>
  </si>
  <si>
    <t xml:space="preserve">Average exchange rates for the fiscal year</t>
  </si>
  <si>
    <t xml:space="preserve">One line per jurisdiction where the group has a Constituent Entity resident for tax purposes. Keep 'Stateless' for entities not tax resident anywhere (OECD Annex III).</t>
  </si>
  <si>
    <t xml:space="preserve">Rate = units of REPORTING currency per 1 unit of LOCAL currency. Use the average rate for the year and state it in Table 3 (OECD Annex III). Reporting currency = 1.</t>
  </si>
  <si>
    <t xml:space="preserve">Tax jurisdiction (name as it should appear in Table 1)</t>
  </si>
  <si>
    <t xml:space="preserve">Notes (optional, e.g. ISO code)</t>
  </si>
  <si>
    <t xml:space="preserve">Local currency (ISO)</t>
  </si>
  <si>
    <t xml:space="preserve">Average rate (reporting per 1 local)</t>
  </si>
  <si>
    <t xml:space="preserve">Rate source (e.g. ECB average 2025)</t>
  </si>
  <si>
    <t xml:space="preserve">ES — EXAMPLE</t>
  </si>
  <si>
    <t xml:space="preserve">Reporting currency</t>
  </si>
  <si>
    <t xml:space="preserve">United Kingdom</t>
  </si>
  <si>
    <t xml:space="preserve">GB — EXAMPLE</t>
  </si>
  <si>
    <t xml:space="preserve">GBP</t>
  </si>
  <si>
    <t xml:space="preserve">EXAMPLE rate only — replace with your source</t>
  </si>
  <si>
    <t xml:space="preserve">Stateless</t>
  </si>
  <si>
    <t xml:space="preserve">Required line (keep)</t>
  </si>
  <si>
    <t xml:space="preserve">Data Dictionary — Table 1 and Table 2</t>
  </si>
  <si>
    <t xml:space="preserve">Summary of the OECD definitions. 'Annex III' = Action 13 Final Report (2015), Annex III to Chapter V. 'Guidance' = OECD Implementation Guidance, updated May 2024 (section, question).</t>
  </si>
  <si>
    <t xml:space="preserve">#</t>
  </si>
  <si>
    <t xml:space="preserve">Table 1 / 2 item (OECD label)</t>
  </si>
  <si>
    <t xml:space="preserve">Include</t>
  </si>
  <si>
    <t xml:space="preserve">Exclude / watch out for</t>
  </si>
  <si>
    <t xml:space="preserve">Typical source in your accounts</t>
  </si>
  <si>
    <t xml:space="preserve">Reference</t>
  </si>
  <si>
    <t xml:space="preserve">1</t>
  </si>
  <si>
    <t xml:space="preserve">Tax Jurisdiction</t>
  </si>
  <si>
    <t xml:space="preserve">Every jurisdiction in which at least one Constituent Entity is resident for tax purposes. A separate line for all Constituent Entities not resident anywhere ('Stateless'). Dual residence: apply the treaty tie-breaker; without a treaty, use place of effective management.</t>
  </si>
  <si>
    <t xml:space="preserve">Permanent establishments are listed by the jurisdiction in which they are situated. If no entity's fiscal year falls in the reporting year for a jurisdiction, list it and complete the row with zeros.</t>
  </si>
  <si>
    <t xml:space="preserve">Legal entity register; tax residence certificates.</t>
  </si>
  <si>
    <t xml:space="preserve">Annex III; Guidance 3, Q7.1; Guidance 4, Q3.4</t>
  </si>
  <si>
    <t xml:space="preserve">2</t>
  </si>
  <si>
    <t xml:space="preserve">Revenues — Unrelated Party</t>
  </si>
  <si>
    <t xml:space="preserve">Revenues from transactions with independent parties: sales of inventory and property, services, royalties, interest, premiums and any other amounts. Extraordinary income and gains from investment activities are included.</t>
  </si>
  <si>
    <t xml:space="preserve">Payments from other Constituent Entities treated as dividends in the payer's jurisdiction. Items recorded only in equity / other comprehensive income (revaluations, unrealised gains in net assets).</t>
  </si>
  <si>
    <t xml:space="preserve">Revenue and other income accounts, split by counterparty (third party).</t>
  </si>
  <si>
    <t xml:space="preserve">Annex III; Guidance 2, Q1.1–1.2; Q7.1</t>
  </si>
  <si>
    <t xml:space="preserve">3</t>
  </si>
  <si>
    <t xml:space="preserve">Revenues — Related Party</t>
  </si>
  <si>
    <t xml:space="preserve">Revenues from transactions with associated enterprises. 'Related party' should be read as the Constituent Entities listed in Table 2.</t>
  </si>
  <si>
    <t xml:space="preserve">Same exclusions as above. Data is AGGREGATED per jurisdiction, so transactions between two entities in the same jurisdiction are included — not eliminated — unless your UPE jurisdiction allows consolidated data: then state it in Table 3 and specify which Table 1 columns differ from aggregated reporting.</t>
  </si>
  <si>
    <t xml:space="preserve">Intercompany revenue accounts / intercompany matching reports.</t>
  </si>
  <si>
    <t xml:space="preserve">Annex III; Guidance 2, Q2.1, Q3.1</t>
  </si>
  <si>
    <t xml:space="preserve">4</t>
  </si>
  <si>
    <t xml:space="preserve">Revenues — Total</t>
  </si>
  <si>
    <t xml:space="preserve">Sum of Unrelated Party and Related Party revenues. In this workbook it is calculated; the 'Total revenues per accounts' input is used only as a cross-check.</t>
  </si>
  <si>
    <t xml:space="preserve">Negative revenues are reported as negative amounts, even if the group's overall revenues are positive (e.g. returned goods).</t>
  </si>
  <si>
    <t xml:space="preserve">Calculated.</t>
  </si>
  <si>
    <t xml:space="preserve">Annex III; Guidance 2, Q6.2</t>
  </si>
  <si>
    <t xml:space="preserve">5</t>
  </si>
  <si>
    <t xml:space="preserve">Profit (Loss) before Income Tax</t>
  </si>
  <si>
    <t xml:space="preserve">Sum of profit (loss) before income tax for all Constituent Entities resident in the jurisdiction, including all extraordinary income and expense items.</t>
  </si>
  <si>
    <t xml:space="preserve">Excludes payments received from other Constituent Entities treated as dividends (Guidance clarification applies to fiscal years starting on or after 1 January 2025).</t>
  </si>
  <si>
    <t xml:space="preserve">Entity P&amp;L before tax line.</t>
  </si>
  <si>
    <t xml:space="preserve">Annex III; Guidance 2, Q7.1</t>
  </si>
  <si>
    <t xml:space="preserve">6</t>
  </si>
  <si>
    <t xml:space="preserve">Income Tax Paid (on Cash Basis)</t>
  </si>
  <si>
    <t xml:space="preserve">Total income tax actually paid during the fiscal year, to the residence jurisdiction and to all other jurisdictions, including withholding tax paid by other entities on payments to the Constituent Entity. Refunds received reduce the amount (the figure can be negative).</t>
  </si>
  <si>
    <t xml:space="preserve">Report independently of tax accrued — the two are not expected to match. Do not include indirect taxes.</t>
  </si>
  <si>
    <t xml:space="preserve">Tax payment records / cash book; withholding tax certificates.</t>
  </si>
  <si>
    <t xml:space="preserve">Annex III; Guidance 2, Q4.1–4.2, Q6.2</t>
  </si>
  <si>
    <t xml:space="preserve">7</t>
  </si>
  <si>
    <t xml:space="preserve">Income Tax Accrued — Current Year</t>
  </si>
  <si>
    <t xml:space="preserve">Current-year tax expense recorded on the taxable profit or loss of the reporting year.</t>
  </si>
  <si>
    <t xml:space="preserve">Exclude deferred taxes and provisions for uncertain tax liabilities.</t>
  </si>
  <si>
    <t xml:space="preserve">Current tax charge in the tax note / tax provision workpapers.</t>
  </si>
  <si>
    <t xml:space="preserve">8</t>
  </si>
  <si>
    <t xml:space="preserve">Stated Capital</t>
  </si>
  <si>
    <t xml:space="preserve">Sum of stated capital of all Constituent Entities resident in the jurisdiction.</t>
  </si>
  <si>
    <t xml:space="preserve">Capital of a permanent establishment is reported by the legal entity of which it is a PE, unless the PE jurisdiction has a regulatory capital requirement. Typically should not be negative.</t>
  </si>
  <si>
    <t xml:space="preserve">Share capital accounts (statutory balance sheet).</t>
  </si>
  <si>
    <t xml:space="preserve">9</t>
  </si>
  <si>
    <t xml:space="preserve">Accumulated Earnings</t>
  </si>
  <si>
    <t xml:space="preserve">Sum of total accumulated earnings of all Constituent Entities resident in the jurisdiction as of the end of the year. Report as recorded, without modification.</t>
  </si>
  <si>
    <t xml:space="preserve">Earnings of a permanent establishment are reported by the legal entity of which it is a PE. Negative figures are netted against positive ones within a jurisdiction; where this happens, state in Table 3: 'Accumulated earnings include negative figures for jurisdiction [--]'.</t>
  </si>
  <si>
    <t xml:space="preserve">Retained earnings / reserves (statutory balance sheet).</t>
  </si>
  <si>
    <t xml:space="preserve">Annex III; Guidance 2, Q6.1</t>
  </si>
  <si>
    <t xml:space="preserve">10</t>
  </si>
  <si>
    <t xml:space="preserve">Number of Employees</t>
  </si>
  <si>
    <t xml:space="preserve">Total number of employees on a full-time-equivalent basis. Year-end, average or another basis may be used if applied consistently. Independent contractors participating in ordinary operating activities may be reported as employees.</t>
  </si>
  <si>
    <t xml:space="preserve">Reasonable rounding or approximation is permitted for this column only, provided it does not materially distort the distribution across jurisdictions.</t>
  </si>
  <si>
    <t xml:space="preserve">HR / payroll system headcount reports (FTE).</t>
  </si>
  <si>
    <t xml:space="preserve">Annex III; Guidance 2, Q8.2</t>
  </si>
  <si>
    <t xml:space="preserve">11</t>
  </si>
  <si>
    <t xml:space="preserve">Tangible Assets other than Cash and Cash Equivalents</t>
  </si>
  <si>
    <t xml:space="preserve">Sum of net book values of tangible assets of all Constituent Entities resident in the jurisdiction.</t>
  </si>
  <si>
    <t xml:space="preserve">Excludes cash and cash equivalents, intangibles and financial assets. Assets of a permanent establishment are reported in the jurisdiction where the PE is situated. Should not be negative.</t>
  </si>
  <si>
    <t xml:space="preserve">Fixed asset register / PP&amp;E net book value.</t>
  </si>
  <si>
    <t xml:space="preserve">12</t>
  </si>
  <si>
    <t xml:space="preserve">Table 2 — Constituent Entities and main business activities</t>
  </si>
  <si>
    <t xml:space="preserve">List each Constituent Entity by legal name, grouped by tax jurisdiction; give the jurisdiction of organisation or incorporation if different from tax residence; tick one or more of the 13 OECD activity categories.</t>
  </si>
  <si>
    <t xml:space="preserve">Permanent establishments are listed by the jurisdiction in which they are situated, with the legal entity noted (e.g. 'XYZ Corp – Jurisdiction A PE'). If 'Other' is ticked, describe the activity in Table 3.</t>
  </si>
  <si>
    <t xml:space="preserve">Legal entity register; management descriptions of entity roles.</t>
  </si>
  <si>
    <t xml:space="preserve">Annex III; Guidance 3, Q7.1</t>
  </si>
  <si>
    <t xml:space="preserve">—</t>
  </si>
  <si>
    <t xml:space="preserve">General: data sources, consistency, currency, units</t>
  </si>
  <si>
    <t xml:space="preserve">Sources may be consolidation reporting packages, separate entity statutory financial statements, regulatory financial statements or internal management accounts. Use the same sources consistently year to year and describe them in Table 3. Amounts are reported in full whole units, without shortening.</t>
  </si>
  <si>
    <t xml:space="preserve">No reconciliation to the consolidated financial statements is required. Where statutory financial statements are used, translate amounts into the reporting currency at the average exchange rate for the year and state that rate in Table 3.</t>
  </si>
  <si>
    <t xml:space="preserve">Annex III (general instructions); Guidance 2, Q6.2, Q8.1–8.2; Guidance 4, Q4.1</t>
  </si>
  <si>
    <t xml:space="preserve">Entity Return Form — CbC data request</t>
  </si>
  <si>
    <t xml:space="preserve">To be completed by local finance for ONE Constituent Entity (or permanent establishment). Amounts in local currency, full units.</t>
  </si>
  <si>
    <t xml:space="preserve">Field</t>
  </si>
  <si>
    <t xml:space="preserve">Your answer</t>
  </si>
  <si>
    <t xml:space="preserve">What to include / exclude (summary of OECD definitions — see Data Dictionary)</t>
  </si>
  <si>
    <t xml:space="preserve">A. Entity details</t>
  </si>
  <si>
    <t xml:space="preserve">Legal name of the entity</t>
  </si>
  <si>
    <t xml:space="preserve">Full legal name. For a permanent establishment: 'Legal entity name – Jurisdiction PE'.</t>
  </si>
  <si>
    <t xml:space="preserve">Tax jurisdiction of residence</t>
  </si>
  <si>
    <t xml:space="preserve">Where the entity is resident for tax purposes. PEs: the jurisdiction where the PE is situated.</t>
  </si>
  <si>
    <t xml:space="preserve">Jurisdiction of organisation / incorporation</t>
  </si>
  <si>
    <t xml:space="preserve">Only if different from tax residence.</t>
  </si>
  <si>
    <t xml:space="preserve">Is this a permanent establishment? (Yes/No)</t>
  </si>
  <si>
    <t xml:space="preserve">If PE: legal entity of which it is a PE</t>
  </si>
  <si>
    <t xml:space="preserve">Local currency (ISO code)</t>
  </si>
  <si>
    <t xml:space="preserve">e.g. EUR, GBP, USD.</t>
  </si>
  <si>
    <t xml:space="preserve">Accounting period covered</t>
  </si>
  <si>
    <t xml:space="preserve">Fiscal year start – end dates.</t>
  </si>
  <si>
    <t xml:space="preserve">Source of the figures</t>
  </si>
  <si>
    <t xml:space="preserve">Consolidation reporting package / statutory financial statements / regulatory financial statements / internal management accounts. Use the same source every year.</t>
  </si>
  <si>
    <t xml:space="preserve">B. Main business activities (answer Yes for each that applies)</t>
  </si>
  <si>
    <t xml:space="preserve">Research and Development</t>
  </si>
  <si>
    <t xml:space="preserve">Holding or Managing Intellectual Property</t>
  </si>
  <si>
    <t xml:space="preserve">Purchasing or Procurement</t>
  </si>
  <si>
    <t xml:space="preserve">Manufacturing or Production</t>
  </si>
  <si>
    <t xml:space="preserve">Sales, Marketing or Distribution</t>
  </si>
  <si>
    <t xml:space="preserve">Administrative, Management or Support Services</t>
  </si>
  <si>
    <t xml:space="preserve">Provision of Services to Unrelated Parties</t>
  </si>
  <si>
    <t xml:space="preserve">Internal Group Finance</t>
  </si>
  <si>
    <t xml:space="preserve">Regulated Financial Services</t>
  </si>
  <si>
    <t xml:space="preserve">Insurance</t>
  </si>
  <si>
    <t xml:space="preserve">Holding Shares or Other Equity Instruments</t>
  </si>
  <si>
    <t xml:space="preserve">Dormant</t>
  </si>
  <si>
    <t xml:space="preserve">Other</t>
  </si>
  <si>
    <t xml:space="preserve">Describe in section D if 'Other' = Yes.</t>
  </si>
  <si>
    <t xml:space="preserve">C. Financial and employee data (local currency, full units — no thousands)</t>
  </si>
  <si>
    <t xml:space="preserve">Sales, services, royalties, interest, premiums and other income from independent parties, incl. extraordinary income and investment gains. EXCLUDE dividends from group entities and items booked only in equity/OCI.</t>
  </si>
  <si>
    <t xml:space="preserve">Same items, from other group entities (including group entities in the same country). EXCLUDE dividends from group entities.</t>
  </si>
  <si>
    <t xml:space="preserve">Total revenues per accounts</t>
  </si>
  <si>
    <t xml:space="preserve">Should equal the two lines above — used as a check.</t>
  </si>
  <si>
    <t xml:space="preserve">Including extraordinary items. EXCLUDE dividends received from group entities.</t>
  </si>
  <si>
    <t xml:space="preserve">Income Tax Paid (cash basis)</t>
  </si>
  <si>
    <t xml:space="preserve">Income tax actually paid in the year, to any country, incl. withholding tax suffered on income received. Net of refunds (can be negative).</t>
  </si>
  <si>
    <t xml:space="preserve">Current-year tax charge only. EXCLUDE deferred tax and provisions for uncertain tax positions.</t>
  </si>
  <si>
    <t xml:space="preserve">Share capital. PEs: normally report under the legal entity, not the PE (unless regulatory capital applies in the PE country).</t>
  </si>
  <si>
    <t xml:space="preserve">Retained earnings at year end, as recorded. PEs: report under the legal entity.</t>
  </si>
  <si>
    <t xml:space="preserve">Number of Employees (FTE)</t>
  </si>
  <si>
    <t xml:space="preserve">Full-time equivalents; state the basis (year-end or average). Contractors in ordinary operations may be included.</t>
  </si>
  <si>
    <t xml:space="preserve">Tangible Assets other than Cash</t>
  </si>
  <si>
    <t xml:space="preserve">Net book value of tangible assets. EXCLUDE cash, intangibles and financial assets.</t>
  </si>
  <si>
    <t xml:space="preserve">Dividends from group entities excluded above? (Yes/No)</t>
  </si>
  <si>
    <t xml:space="preserve">Confirm.</t>
  </si>
  <si>
    <t xml:space="preserve">D. Comments and sign-off</t>
  </si>
  <si>
    <t xml:space="preserve">Description of 'Other' activity / comments</t>
  </si>
  <si>
    <t xml:space="preserve">Prepared by (name, role)</t>
  </si>
  <si>
    <t xml:space="preserve">Date</t>
  </si>
  <si>
    <t xml:space="preserve">Entities — one row per Constituent Entity (or permanent establishment)</t>
  </si>
  <si>
    <t xml:space="preserve">Enter amounts in LOCAL currency, in full units. Rows 6–8 are EXAMPLE data: delete their contents before use. Converted columns (grey) are formulas.</t>
  </si>
  <si>
    <t xml:space="preserve">ENTITY DETAILS</t>
  </si>
  <si>
    <t xml:space="preserve">TABLE 2 — MAIN BUSINESS ACTIVITY (mark X)</t>
  </si>
  <si>
    <t xml:space="preserve">TABLE 1 DATA — LOCAL CURRENCY, FULL UNITS (inputs)</t>
  </si>
  <si>
    <t xml:space="preserve">CONVERTED TO REPORTING CURRENCY (formulas)</t>
  </si>
  <si>
    <t xml:space="preserve">Entity ID</t>
  </si>
  <si>
    <t xml:space="preserve">Legal name of Constituent Entity</t>
  </si>
  <si>
    <t xml:space="preserve">Tax jurisdiction (residence)</t>
  </si>
  <si>
    <t xml:space="preserve">Jurisdiction of organisation / incorporation (if different)</t>
  </si>
  <si>
    <t xml:space="preserve">Permanent establishment? (Yes/No)</t>
  </si>
  <si>
    <t xml:space="preserve">Legal entity owning the PE (if PE)</t>
  </si>
  <si>
    <t xml:space="preserve">Data source</t>
  </si>
  <si>
    <t xml:space="preserve">'Other' activity — description (for Table 3)</t>
  </si>
  <si>
    <t xml:space="preserve">Total revenues per accounts (cross-check)</t>
  </si>
  <si>
    <t xml:space="preserve">Dividends from Constituent Entities excluded? (Yes/No)</t>
  </si>
  <si>
    <t xml:space="preserve">Avg rate used</t>
  </si>
  <si>
    <t xml:space="preserve">Rev. Unrelated</t>
  </si>
  <si>
    <t xml:space="preserve">Rev. Related</t>
  </si>
  <si>
    <t xml:space="preserve">Rev. Total</t>
  </si>
  <si>
    <t xml:space="preserve">Profit (Loss) before Tax</t>
  </si>
  <si>
    <t xml:space="preserve">Tax Paid</t>
  </si>
  <si>
    <t xml:space="preserve">Tax Accrued</t>
  </si>
  <si>
    <t xml:space="preserve">Tangible Assets</t>
  </si>
  <si>
    <t xml:space="preserve">sort key (helper)</t>
  </si>
  <si>
    <t xml:space="preserve">row used (helper)</t>
  </si>
  <si>
    <t xml:space="preserve">EX-1</t>
  </si>
  <si>
    <t xml:space="preserve">Example Holdings SA</t>
  </si>
  <si>
    <t xml:space="preserve">No</t>
  </si>
  <si>
    <t xml:space="preserve">Consolidation reporting package</t>
  </si>
  <si>
    <t xml:space="preserve">X</t>
  </si>
  <si>
    <t xml:space="preserve">Yes</t>
  </si>
  <si>
    <t xml:space="preserve">EX-2</t>
  </si>
  <si>
    <t xml:space="preserve">Example Manufacturing SL</t>
  </si>
  <si>
    <t xml:space="preserve">EX-3</t>
  </si>
  <si>
    <t xml:space="preserve">Example Sales Ltd</t>
  </si>
  <si>
    <t xml:space="preserve">Checks — clear every flag before using Table 1 and Table 2</t>
  </si>
  <si>
    <t xml:space="preserve">OK = passed · REVIEW = look again (may be legitimate; counts as passing once confirmed) · anything else = must be fixed in Entities or Setup.</t>
  </si>
  <si>
    <t xml:space="preserve">Check</t>
  </si>
  <si>
    <t xml:space="preserve">What it tests</t>
  </si>
  <si>
    <t xml:space="preserve">Rows flagged</t>
  </si>
  <si>
    <t xml:space="preserve">Tax jurisdiction</t>
  </si>
  <si>
    <t xml:space="preserve">Missing, or not in the Setup jurisdiction list (the entity would drop out of Table 1).</t>
  </si>
  <si>
    <t xml:space="preserve">Currency / rate</t>
  </si>
  <si>
    <t xml:space="preserve">Local currency missing or no average rate entered on Setup.</t>
  </si>
  <si>
    <t xml:space="preserve">Revenue split</t>
  </si>
  <si>
    <t xml:space="preserve">Unrelated + Related ≠ Total revenues per accounts (beyond tolerance).</t>
  </si>
  <si>
    <t xml:space="preserve">Business activity</t>
  </si>
  <si>
    <t xml:space="preserve">No Table 2 activity marked, or 'Other' marked without a description.</t>
  </si>
  <si>
    <t xml:space="preserve">Employees vs revenue</t>
  </si>
  <si>
    <t xml:space="preserve">Entity has revenues but zero employees (REVIEW — common for holding/finance entities, but confirm).</t>
  </si>
  <si>
    <t xml:space="preserve">Negative values</t>
  </si>
  <si>
    <t xml:space="preserve">Stated Capital or Tangible Assets negative — the Guidance says these should not normally be negative.</t>
  </si>
  <si>
    <t xml:space="preserve">Tax paid vs accrued</t>
  </si>
  <si>
    <t xml:space="preserve">Large gap between cash tax paid and current tax accrued (REVIEW — often legitimate).</t>
  </si>
  <si>
    <t xml:space="preserve">Dividends confirmed</t>
  </si>
  <si>
    <t xml:space="preserve">Confirmation that dividends from Constituent Entities are excluded from revenues and profit.</t>
  </si>
  <si>
    <t xml:space="preserve">PE owner</t>
  </si>
  <si>
    <t xml:space="preserve">Permanent establishment without the owning legal entity.</t>
  </si>
  <si>
    <t xml:space="preserve">Duplicate name</t>
  </si>
  <si>
    <t xml:space="preserve">Same legal name entered more than once.</t>
  </si>
  <si>
    <t xml:space="preserve">Reconciliation</t>
  </si>
  <si>
    <t xml:space="preserve">Total revenues — all entity rows (reporting ccy)</t>
  </si>
  <si>
    <t xml:space="preserve">Total revenues — Table 1</t>
  </si>
  <si>
    <t xml:space="preserve">Difference (must be 0)</t>
  </si>
  <si>
    <t xml:space="preserve">Entity rows with data</t>
  </si>
  <si>
    <t xml:space="preserve">Entity rows passing all checks (OK + REVIEW)</t>
  </si>
  <si>
    <t xml:space="preserve">Detail by entity row</t>
  </si>
  <si>
    <t xml:space="preserve">Entities row</t>
  </si>
  <si>
    <t xml:space="preserve">Legal name</t>
  </si>
  <si>
    <t xml:space="preserve">Overall</t>
  </si>
  <si>
    <t xml:space="preserve">Table 1. Overview of allocation of income, taxes and business activities by tax jurisdiction</t>
  </si>
  <si>
    <t xml:space="preserve">All cells are formulas — edit Setup and Entities, not this sheet. Data aggregated (not consolidated) by tax jurisdiction.</t>
  </si>
  <si>
    <t xml:space="preserve">Revenues</t>
  </si>
  <si>
    <t xml:space="preserve">Unrelated Party</t>
  </si>
  <si>
    <t xml:space="preserve">Related Party</t>
  </si>
  <si>
    <t xml:space="preserve">Total</t>
  </si>
  <si>
    <t xml:space="preserve">Income Tax Accrued – Current Year</t>
  </si>
  <si>
    <t xml:space="preserve">Constituent Entities (count)</t>
  </si>
  <si>
    <t xml:space="preserve">TOTAL</t>
  </si>
  <si>
    <t xml:space="preserve">Number of Employees: reasonable rounding or approximation is permitted (OECD Guidance 2, Q8.2). A jurisdiction listed with no entity data shows zeros — correct where no Constituent Entity's fiscal year falls in the reporting year (Guidance 4, Q3.4).</t>
  </si>
  <si>
    <t xml:space="preserve">Table 2. List of all the Constituent Entities of the MNE group included in each aggregation per tax jurisdiction</t>
  </si>
  <si>
    <t xml:space="preserve">Sorted in the order of the Setup jurisdiction list. Entities whose jurisdiction is not in the list appear at the end — fix them (see Checks).</t>
  </si>
  <si>
    <t xml:space="preserve">Constituent Entities resident in the Tax Jurisdiction</t>
  </si>
  <si>
    <t xml:space="preserve">Tax Jurisdiction of organisation or incorporation if different from Tax Jurisdiction of Residence</t>
  </si>
  <si>
    <t xml:space="preserve">'Other' — describe in Table 3</t>
  </si>
</sst>
</file>

<file path=xl/styles.xml><?xml version="1.0" encoding="utf-8"?>
<styleSheet xmlns="http://schemas.openxmlformats.org/spreadsheetml/2006/main">
  <numFmts count="7">
    <numFmt numFmtId="164" formatCode="General"/>
    <numFmt numFmtId="165" formatCode="#,##0"/>
    <numFmt numFmtId="166" formatCode="0%"/>
    <numFmt numFmtId="167" formatCode="0.000000"/>
    <numFmt numFmtId="168" formatCode="#,##0;\(#,##0\);\-"/>
    <numFmt numFmtId="169" formatCode="General"/>
    <numFmt numFmtId="170" formatCode="@"/>
  </numFmts>
  <fonts count="22">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i val="true"/>
      <sz val="10"/>
      <color rgb="FF555555"/>
      <name val="Arial"/>
      <family val="0"/>
      <charset val="1"/>
    </font>
    <font>
      <b val="true"/>
      <sz val="12"/>
      <color rgb="FF1F3A5F"/>
      <name val="Arial"/>
      <family val="0"/>
      <charset val="1"/>
    </font>
    <font>
      <sz val="10"/>
      <color rgb="FF000000"/>
      <name val="Arial"/>
      <family val="0"/>
      <charset val="1"/>
    </font>
    <font>
      <sz val="10"/>
      <color rgb="FF0000FF"/>
      <name val="Arial"/>
      <family val="0"/>
      <charset val="1"/>
    </font>
    <font>
      <i val="true"/>
      <sz val="10"/>
      <color rgb="FF7F7F7F"/>
      <name val="Arial"/>
      <family val="0"/>
      <charset val="1"/>
    </font>
    <font>
      <b val="true"/>
      <sz val="10"/>
      <color rgb="FF000000"/>
      <name val="Arial"/>
      <family val="0"/>
      <charset val="1"/>
    </font>
    <font>
      <i val="true"/>
      <sz val="9"/>
      <color rgb="FF555555"/>
      <name val="Arial"/>
      <family val="0"/>
      <charset val="1"/>
    </font>
    <font>
      <b val="true"/>
      <sz val="9"/>
      <color rgb="FFFFFFFF"/>
      <name val="Arial"/>
      <family val="0"/>
      <charset val="1"/>
    </font>
    <font>
      <sz val="10"/>
      <name val="Arial"/>
      <family val="2"/>
    </font>
    <font>
      <sz val="9"/>
      <color rgb="FF000000"/>
      <name val="Arial"/>
      <family val="0"/>
      <charset val="1"/>
    </font>
    <font>
      <b val="true"/>
      <sz val="9"/>
      <color rgb="FF000000"/>
      <name val="Arial"/>
      <family val="0"/>
      <charset val="1"/>
    </font>
    <font>
      <b val="true"/>
      <sz val="10"/>
      <color rgb="FF1F3A5F"/>
      <name val="Arial"/>
      <family val="0"/>
      <charset val="1"/>
    </font>
    <font>
      <sz val="9"/>
      <color rgb="FF333333"/>
      <name val="Arial"/>
      <family val="0"/>
      <charset val="1"/>
    </font>
    <font>
      <b val="true"/>
      <sz val="9"/>
      <color rgb="FF1F3A5F"/>
      <name val="Arial"/>
      <family val="0"/>
      <charset val="1"/>
    </font>
    <font>
      <b val="true"/>
      <sz val="13"/>
      <color rgb="FF1F3A5F"/>
      <name val="Arial"/>
      <family val="0"/>
      <charset val="1"/>
    </font>
    <font>
      <i val="true"/>
      <sz val="10"/>
      <color rgb="FF000000"/>
      <name val="Arial"/>
      <family val="0"/>
      <charset val="1"/>
    </font>
    <font>
      <i val="true"/>
      <sz val="8"/>
      <color rgb="FF555555"/>
      <name val="Arial"/>
      <family val="0"/>
      <charset val="1"/>
    </font>
  </fonts>
  <fills count="7">
    <fill>
      <patternFill patternType="none"/>
    </fill>
    <fill>
      <patternFill patternType="gray125"/>
    </fill>
    <fill>
      <patternFill patternType="solid">
        <fgColor rgb="FFFFF6D5"/>
        <bgColor rgb="FFF2F2F2"/>
      </patternFill>
    </fill>
    <fill>
      <patternFill patternType="solid">
        <fgColor rgb="FFEEF2F6"/>
        <bgColor rgb="FFF2F2F2"/>
      </patternFill>
    </fill>
    <fill>
      <patternFill patternType="solid">
        <fgColor rgb="FFF2F2F2"/>
        <bgColor rgb="FFEEF2F6"/>
      </patternFill>
    </fill>
    <fill>
      <patternFill patternType="solid">
        <fgColor rgb="FF1F3A5F"/>
        <bgColor rgb="FF333333"/>
      </patternFill>
    </fill>
    <fill>
      <patternFill patternType="solid">
        <fgColor rgb="FFD6DEE8"/>
        <bgColor rgb="FFC6EFCE"/>
      </patternFill>
    </fill>
  </fills>
  <borders count="2">
    <border diagonalUp="false" diagonalDown="false">
      <left/>
      <right/>
      <top/>
      <bottom/>
      <diagonal/>
    </border>
    <border diagonalUp="false" diagonalDown="false">
      <left style="thin">
        <color rgb="FFBFC7D1"/>
      </left>
      <right style="thin">
        <color rgb="FFBFC7D1"/>
      </right>
      <top style="thin">
        <color rgb="FFBFC7D1"/>
      </top>
      <bottom style="thin">
        <color rgb="FFBFC7D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6" fontId="8" fillId="2"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5" borderId="1" xfId="0" applyFont="true" applyBorder="true" applyAlignment="true" applyProtection="false">
      <alignment horizontal="center" vertical="center" textRotation="0" wrapText="true" indent="0" shrinkToFit="false"/>
      <protection locked="true" hidden="false"/>
    </xf>
    <xf numFmtId="167" fontId="8" fillId="2" borderId="1" xfId="0" applyFont="tru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6" fillId="6" borderId="0" xfId="0" applyFont="tru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center" vertical="bottom" textRotation="0" wrapText="false" indent="0" shrinkToFit="false"/>
      <protection locked="true" hidden="false"/>
    </xf>
    <xf numFmtId="168" fontId="8" fillId="2" borderId="1" xfId="0" applyFont="true" applyBorder="true" applyAlignment="false" applyProtection="false">
      <alignment horizontal="general" vertical="bottom" textRotation="0" wrapText="false" indent="0" shrinkToFit="false"/>
      <protection locked="true" hidden="false"/>
    </xf>
    <xf numFmtId="164" fontId="18" fillId="6" borderId="0" xfId="0" applyFont="true" applyBorder="true" applyAlignment="true" applyProtection="false">
      <alignment horizontal="center" vertical="center" textRotation="0" wrapText="true" indent="0" shrinkToFit="false"/>
      <protection locked="true" hidden="false"/>
    </xf>
    <xf numFmtId="164" fontId="12" fillId="5" borderId="1" xfId="0" applyFont="true" applyBorder="true" applyAlignment="true" applyProtection="false">
      <alignment horizontal="center" vertical="bottom" textRotation="90" wrapText="tru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8" fontId="9" fillId="4" borderId="1" xfId="0" applyFont="true" applyBorder="true" applyAlignment="false" applyProtection="false">
      <alignment horizontal="general" vertical="bottom" textRotation="0" wrapText="false" indent="0" shrinkToFit="false"/>
      <protection locked="true" hidden="false"/>
    </xf>
    <xf numFmtId="167" fontId="7" fillId="3" borderId="1" xfId="0" applyFont="true" applyBorder="true" applyAlignment="false" applyProtection="false">
      <alignment horizontal="general" vertical="bottom" textRotation="0" wrapText="false" indent="0" shrinkToFit="false"/>
      <protection locked="true" hidden="false"/>
    </xf>
    <xf numFmtId="168" fontId="7" fillId="3" borderId="1"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center" textRotation="0" wrapText="false" indent="0" shrinkToFit="false"/>
      <protection locked="true" hidden="false"/>
    </xf>
    <xf numFmtId="164" fontId="14" fillId="0" borderId="1" xfId="0" applyFont="true" applyBorder="true" applyAlignment="true" applyProtection="false">
      <alignment horizontal="general" vertical="center" textRotation="0" wrapText="true" indent="0" shrinkToFit="false"/>
      <protection locked="true" hidden="false"/>
    </xf>
    <xf numFmtId="169" fontId="10" fillId="3" borderId="1" xfId="0" applyFont="true" applyBorder="true" applyAlignment="true" applyProtection="false">
      <alignment horizontal="center"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8" fontId="10" fillId="3" borderId="1" xfId="0" applyFont="tru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xf numFmtId="164" fontId="14" fillId="0" borderId="1" xfId="0" applyFont="true" applyBorder="true" applyAlignment="true" applyProtection="false">
      <alignment horizontal="center" vertical="bottom"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5" borderId="0" xfId="0" applyFont="true" applyBorder="true" applyAlignment="true" applyProtection="false">
      <alignment horizontal="center" vertical="center" textRotation="0" wrapText="true" indent="0" shrinkToFit="false"/>
      <protection locked="true" hidden="false"/>
    </xf>
    <xf numFmtId="170" fontId="14" fillId="0" borderId="1" xfId="0" applyFont="true" applyBorder="true" applyAlignment="false" applyProtection="false">
      <alignment horizontal="general" vertical="bottom" textRotation="0" wrapText="false" indent="0" shrinkToFit="false"/>
      <protection locked="true" hidden="false"/>
    </xf>
    <xf numFmtId="168" fontId="14" fillId="0" borderId="1" xfId="0" applyFont="true" applyBorder="true" applyAlignment="false" applyProtection="false">
      <alignment horizontal="general" vertical="bottom" textRotation="0" wrapText="false" indent="0" shrinkToFit="false"/>
      <protection locked="true" hidden="false"/>
    </xf>
    <xf numFmtId="168" fontId="15" fillId="6" borderId="1"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F8CBAD"/>
        </patternFill>
      </fill>
    </dxf>
    <dxf>
      <fill>
        <patternFill>
          <bgColor rgb="FFFFE699"/>
        </patternFill>
      </fill>
    </dxf>
    <dxf>
      <fill>
        <patternFill>
          <bgColor rgb="FFC6EFCE"/>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C7D1"/>
      <rgbColor rgb="FF7F7F7F"/>
      <rgbColor rgb="FF9999FF"/>
      <rgbColor rgb="FF993366"/>
      <rgbColor rgb="FFFFF6D5"/>
      <rgbColor rgb="FFEEF2F6"/>
      <rgbColor rgb="FF660066"/>
      <rgbColor rgb="FFFF8080"/>
      <rgbColor rgb="FF0066CC"/>
      <rgbColor rgb="FFD6DEE8"/>
      <rgbColor rgb="FF000080"/>
      <rgbColor rgb="FFFF00FF"/>
      <rgbColor rgb="FFFFFF00"/>
      <rgbColor rgb="FF00FFFF"/>
      <rgbColor rgb="FF800080"/>
      <rgbColor rgb="FF800000"/>
      <rgbColor rgb="FF008080"/>
      <rgbColor rgb="FF0000FF"/>
      <rgbColor rgb="FF00CCFF"/>
      <rgbColor rgb="FFF2F2F2"/>
      <rgbColor rgb="FFC6EFCE"/>
      <rgbColor rgb="FFFFE699"/>
      <rgbColor rgb="FF99CCFF"/>
      <rgbColor rgb="FFFF99CC"/>
      <rgbColor rgb="FFCC99FF"/>
      <rgbColor rgb="FFF8CBAD"/>
      <rgbColor rgb="FF3366FF"/>
      <rgbColor rgb="FF33CCCC"/>
      <rgbColor rgb="FF99CC00"/>
      <rgbColor rgb="FFFFCC00"/>
      <rgbColor rgb="FFC9A227"/>
      <rgbColor rgb="FFFF6600"/>
      <rgbColor rgb="FF555555"/>
      <rgbColor rgb="FF969696"/>
      <rgbColor rgb="FF1F3A5F"/>
      <rgbColor rgb="FF2E7D32"/>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B28"/>
  <sheetViews>
    <sheetView showFormulas="false" showGridLines="false" showRowColHeaders="true" showZeros="true" rightToLeft="false" tabSelected="true" showOutlineSymbols="true" defaultGridColor="true" view="normal" topLeftCell="A1" colorId="64" zoomScale="90" zoomScaleNormal="9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0"/>
  </cols>
  <sheetData>
    <row r="1" customFormat="false" ht="19.7" hidden="false" customHeight="false" outlineLevel="0" collapsed="false">
      <c r="A1" s="1" t="s">
        <v>0</v>
      </c>
    </row>
    <row r="2" customFormat="false" ht="15" hidden="false" customHeight="false" outlineLevel="0" collapsed="false">
      <c r="A2" s="2" t="s">
        <v>1</v>
      </c>
    </row>
    <row r="5" customFormat="false" ht="15" hidden="false" customHeight="false" outlineLevel="0" collapsed="false">
      <c r="B5" s="3" t="s">
        <v>2</v>
      </c>
    </row>
    <row r="6" customFormat="false" ht="45" hidden="false" customHeight="true" outlineLevel="0" collapsed="false">
      <c r="B6" s="4" t="s">
        <v>3</v>
      </c>
    </row>
    <row r="8" customFormat="false" ht="15" hidden="false" customHeight="false" outlineLevel="0" collapsed="false">
      <c r="B8" s="3" t="s">
        <v>4</v>
      </c>
    </row>
    <row r="9" customFormat="false" ht="30" hidden="false" customHeight="true" outlineLevel="0" collapsed="false">
      <c r="B9" s="4" t="s">
        <v>5</v>
      </c>
    </row>
    <row r="10" customFormat="false" ht="30"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3" customFormat="false" ht="45" hidden="false" customHeight="true" outlineLevel="0" collapsed="false">
      <c r="B13" s="4" t="s">
        <v>9</v>
      </c>
    </row>
    <row r="14" customFormat="false" ht="15" hidden="false" customHeight="true" outlineLevel="0" collapsed="false">
      <c r="B14" s="4" t="s">
        <v>10</v>
      </c>
    </row>
    <row r="16" customFormat="false" ht="15" hidden="false" customHeight="false" outlineLevel="0" collapsed="false">
      <c r="B16" s="3" t="s">
        <v>11</v>
      </c>
    </row>
    <row r="17" customFormat="false" ht="15" hidden="false" customHeight="false" outlineLevel="0" collapsed="false">
      <c r="B17" s="5" t="s">
        <v>12</v>
      </c>
    </row>
    <row r="18" customFormat="false" ht="15" hidden="false" customHeight="false" outlineLevel="0" collapsed="false">
      <c r="B18" s="6" t="s">
        <v>13</v>
      </c>
    </row>
    <row r="19" customFormat="false" ht="15" hidden="false" customHeight="false" outlineLevel="0" collapsed="false">
      <c r="B19" s="7" t="s">
        <v>14</v>
      </c>
    </row>
    <row r="21" customFormat="false" ht="15" hidden="false" customHeight="false" outlineLevel="0" collapsed="false">
      <c r="B21" s="3" t="s">
        <v>15</v>
      </c>
    </row>
    <row r="22" customFormat="false" ht="75" hidden="false" customHeight="true" outlineLevel="0" collapsed="false">
      <c r="B22" s="4" t="s">
        <v>16</v>
      </c>
    </row>
    <row r="24" customFormat="false" ht="15" hidden="false" customHeight="false" outlineLevel="0" collapsed="false">
      <c r="B24" s="3" t="s">
        <v>17</v>
      </c>
    </row>
    <row r="25" customFormat="false" ht="60" hidden="false" customHeight="true" outlineLevel="0" collapsed="false">
      <c r="B25" s="4" t="s">
        <v>18</v>
      </c>
    </row>
    <row r="27" customFormat="false" ht="15" hidden="false" customHeight="false" outlineLevel="0" collapsed="false">
      <c r="B27" s="3" t="s">
        <v>19</v>
      </c>
    </row>
    <row r="28" customFormat="false" ht="75" hidden="false" customHeight="true" outlineLevel="0" collapsed="false">
      <c r="B28" s="4" t="s">
        <v>20</v>
      </c>
    </row>
  </sheetData>
  <printOptions headings="false" gridLines="false" gridLinesSet="true" horizontalCentered="true" verticalCentered="false"/>
  <pageMargins left="0.4" right="0.4"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F7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40"/>
    <col collapsed="false" customWidth="true" hidden="false" outlineLevel="0" max="3" min="3" style="0" width="4"/>
    <col collapsed="false" customWidth="true" hidden="false" outlineLevel="0" max="4" min="4" style="0" width="16"/>
    <col collapsed="false" customWidth="true" hidden="false" outlineLevel="0" max="5" min="5" style="0" width="26"/>
    <col collapsed="false" customWidth="true" hidden="false" outlineLevel="0" max="6" min="6" style="0" width="50"/>
  </cols>
  <sheetData>
    <row r="1" customFormat="false" ht="19.7" hidden="false" customHeight="false" outlineLevel="0" collapsed="false">
      <c r="A1" s="1" t="s">
        <v>21</v>
      </c>
    </row>
    <row r="2" customFormat="false" ht="15" hidden="false" customHeight="false" outlineLevel="0" collapsed="false">
      <c r="A2" s="2" t="s">
        <v>22</v>
      </c>
    </row>
    <row r="4" customFormat="false" ht="15" hidden="false" customHeight="false" outlineLevel="0" collapsed="false">
      <c r="A4" s="8" t="s">
        <v>23</v>
      </c>
      <c r="B4" s="5" t="s">
        <v>24</v>
      </c>
    </row>
    <row r="5" customFormat="false" ht="15" hidden="false" customHeight="false" outlineLevel="0" collapsed="false">
      <c r="A5" s="8" t="s">
        <v>25</v>
      </c>
      <c r="B5" s="5" t="s">
        <v>26</v>
      </c>
    </row>
    <row r="6" customFormat="false" ht="15" hidden="false" customHeight="false" outlineLevel="0" collapsed="false">
      <c r="A6" s="8" t="s">
        <v>27</v>
      </c>
      <c r="B6" s="5" t="s">
        <v>28</v>
      </c>
    </row>
    <row r="7" customFormat="false" ht="15" hidden="false" customHeight="false" outlineLevel="0" collapsed="false">
      <c r="A7" s="8" t="s">
        <v>29</v>
      </c>
      <c r="B7" s="5" t="s">
        <v>30</v>
      </c>
    </row>
    <row r="8" customFormat="false" ht="15" hidden="false" customHeight="false" outlineLevel="0" collapsed="false">
      <c r="A8" s="8" t="s">
        <v>31</v>
      </c>
      <c r="B8" s="5" t="s">
        <v>32</v>
      </c>
    </row>
    <row r="9" customFormat="false" ht="15" hidden="false" customHeight="false" outlineLevel="0" collapsed="false">
      <c r="A9" s="8" t="s">
        <v>33</v>
      </c>
      <c r="B9" s="5" t="s">
        <v>34</v>
      </c>
    </row>
    <row r="10" customFormat="false" ht="15" hidden="false" customHeight="false" outlineLevel="0" collapsed="false">
      <c r="A10" s="8" t="s">
        <v>35</v>
      </c>
      <c r="B10" s="9" t="n">
        <v>1</v>
      </c>
    </row>
    <row r="11" customFormat="false" ht="15" hidden="false" customHeight="false" outlineLevel="0" collapsed="false">
      <c r="A11" s="8" t="s">
        <v>36</v>
      </c>
      <c r="B11" s="10" t="n">
        <v>0.5</v>
      </c>
    </row>
    <row r="13" customFormat="false" ht="15" hidden="false" customHeight="false" outlineLevel="0" collapsed="false">
      <c r="A13" s="3" t="s">
        <v>37</v>
      </c>
      <c r="D13" s="3" t="s">
        <v>38</v>
      </c>
    </row>
    <row r="14" customFormat="false" ht="27.75" hidden="false" customHeight="true" outlineLevel="0" collapsed="false">
      <c r="A14" s="11" t="s">
        <v>39</v>
      </c>
      <c r="B14" s="11"/>
      <c r="D14" s="11" t="s">
        <v>40</v>
      </c>
      <c r="E14" s="11"/>
      <c r="F14" s="11"/>
    </row>
    <row r="15" customFormat="false" ht="30" hidden="false" customHeight="true" outlineLevel="0" collapsed="false">
      <c r="A15" s="12" t="s">
        <v>41</v>
      </c>
      <c r="B15" s="12" t="s">
        <v>42</v>
      </c>
      <c r="D15" s="12" t="s">
        <v>43</v>
      </c>
      <c r="E15" s="12" t="s">
        <v>44</v>
      </c>
      <c r="F15" s="12" t="s">
        <v>45</v>
      </c>
    </row>
    <row r="16" customFormat="false" ht="15" hidden="false" customHeight="false" outlineLevel="0" collapsed="false">
      <c r="A16" s="5" t="s">
        <v>26</v>
      </c>
      <c r="B16" s="5" t="s">
        <v>46</v>
      </c>
      <c r="D16" s="5" t="s">
        <v>32</v>
      </c>
      <c r="E16" s="13" t="n">
        <v>1</v>
      </c>
      <c r="F16" s="5" t="s">
        <v>47</v>
      </c>
    </row>
    <row r="17" customFormat="false" ht="15" hidden="false" customHeight="false" outlineLevel="0" collapsed="false">
      <c r="A17" s="5" t="s">
        <v>48</v>
      </c>
      <c r="B17" s="5" t="s">
        <v>49</v>
      </c>
      <c r="D17" s="5" t="s">
        <v>50</v>
      </c>
      <c r="E17" s="13" t="n">
        <v>1.18</v>
      </c>
      <c r="F17" s="5" t="s">
        <v>51</v>
      </c>
    </row>
    <row r="18" customFormat="false" ht="15" hidden="false" customHeight="false" outlineLevel="0" collapsed="false">
      <c r="A18" s="5" t="s">
        <v>52</v>
      </c>
      <c r="B18" s="5" t="s">
        <v>53</v>
      </c>
      <c r="D18" s="5"/>
      <c r="E18" s="13"/>
      <c r="F18" s="5"/>
    </row>
    <row r="19" customFormat="false" ht="15" hidden="false" customHeight="false" outlineLevel="0" collapsed="false">
      <c r="A19" s="5"/>
      <c r="B19" s="5"/>
      <c r="D19" s="5"/>
      <c r="E19" s="13"/>
      <c r="F19" s="5"/>
    </row>
    <row r="20" customFormat="false" ht="15" hidden="false" customHeight="false" outlineLevel="0" collapsed="false">
      <c r="A20" s="5"/>
      <c r="B20" s="5"/>
      <c r="D20" s="5"/>
      <c r="E20" s="13"/>
      <c r="F20" s="5"/>
    </row>
    <row r="21" customFormat="false" ht="15" hidden="false" customHeight="false" outlineLevel="0" collapsed="false">
      <c r="A21" s="5"/>
      <c r="B21" s="5"/>
      <c r="D21" s="5"/>
      <c r="E21" s="13"/>
      <c r="F21" s="5"/>
    </row>
    <row r="22" customFormat="false" ht="15" hidden="false" customHeight="false" outlineLevel="0" collapsed="false">
      <c r="A22" s="5"/>
      <c r="B22" s="5"/>
      <c r="D22" s="5"/>
      <c r="E22" s="13"/>
      <c r="F22" s="5"/>
    </row>
    <row r="23" customFormat="false" ht="15" hidden="false" customHeight="false" outlineLevel="0" collapsed="false">
      <c r="A23" s="5"/>
      <c r="B23" s="5"/>
      <c r="D23" s="5"/>
      <c r="E23" s="13"/>
      <c r="F23" s="5"/>
    </row>
    <row r="24" customFormat="false" ht="15" hidden="false" customHeight="false" outlineLevel="0" collapsed="false">
      <c r="A24" s="5"/>
      <c r="B24" s="5"/>
      <c r="D24" s="5"/>
      <c r="E24" s="13"/>
      <c r="F24" s="5"/>
    </row>
    <row r="25" customFormat="false" ht="15" hidden="false" customHeight="false" outlineLevel="0" collapsed="false">
      <c r="A25" s="5"/>
      <c r="B25" s="5"/>
      <c r="D25" s="5"/>
      <c r="E25" s="13"/>
      <c r="F25" s="5"/>
    </row>
    <row r="26" customFormat="false" ht="15" hidden="false" customHeight="false" outlineLevel="0" collapsed="false">
      <c r="A26" s="5"/>
      <c r="B26" s="5"/>
      <c r="D26" s="5"/>
      <c r="E26" s="13"/>
      <c r="F26" s="5"/>
    </row>
    <row r="27" customFormat="false" ht="15" hidden="false" customHeight="false" outlineLevel="0" collapsed="false">
      <c r="A27" s="5"/>
      <c r="B27" s="5"/>
      <c r="D27" s="5"/>
      <c r="E27" s="13"/>
      <c r="F27" s="5"/>
    </row>
    <row r="28" customFormat="false" ht="15" hidden="false" customHeight="false" outlineLevel="0" collapsed="false">
      <c r="A28" s="5"/>
      <c r="B28" s="5"/>
      <c r="D28" s="5"/>
      <c r="E28" s="13"/>
      <c r="F28" s="5"/>
    </row>
    <row r="29" customFormat="false" ht="15" hidden="false" customHeight="false" outlineLevel="0" collapsed="false">
      <c r="A29" s="5"/>
      <c r="B29" s="5"/>
      <c r="D29" s="5"/>
      <c r="E29" s="13"/>
      <c r="F29" s="5"/>
    </row>
    <row r="30" customFormat="false" ht="15" hidden="false" customHeight="false" outlineLevel="0" collapsed="false">
      <c r="A30" s="5"/>
      <c r="B30" s="5"/>
      <c r="D30" s="5"/>
      <c r="E30" s="13"/>
      <c r="F30" s="5"/>
    </row>
    <row r="31" customFormat="false" ht="15" hidden="false" customHeight="false" outlineLevel="0" collapsed="false">
      <c r="A31" s="5"/>
      <c r="B31" s="5"/>
      <c r="D31" s="5"/>
      <c r="E31" s="13"/>
      <c r="F31" s="5"/>
    </row>
    <row r="32" customFormat="false" ht="15" hidden="false" customHeight="false" outlineLevel="0" collapsed="false">
      <c r="A32" s="5"/>
      <c r="B32" s="5"/>
      <c r="D32" s="5"/>
      <c r="E32" s="13"/>
      <c r="F32" s="5"/>
    </row>
    <row r="33" customFormat="false" ht="15" hidden="false" customHeight="false" outlineLevel="0" collapsed="false">
      <c r="A33" s="5"/>
      <c r="B33" s="5"/>
      <c r="D33" s="5"/>
      <c r="E33" s="13"/>
      <c r="F33" s="5"/>
    </row>
    <row r="34" customFormat="false" ht="15" hidden="false" customHeight="false" outlineLevel="0" collapsed="false">
      <c r="A34" s="5"/>
      <c r="B34" s="5"/>
      <c r="D34" s="5"/>
      <c r="E34" s="13"/>
      <c r="F34" s="5"/>
    </row>
    <row r="35" customFormat="false" ht="15" hidden="false" customHeight="false" outlineLevel="0" collapsed="false">
      <c r="A35" s="5"/>
      <c r="B35" s="5"/>
      <c r="D35" s="5"/>
      <c r="E35" s="13"/>
      <c r="F35" s="5"/>
    </row>
    <row r="36" customFormat="false" ht="15" hidden="false" customHeight="false" outlineLevel="0" collapsed="false">
      <c r="A36" s="5"/>
      <c r="B36" s="5"/>
      <c r="D36" s="5"/>
      <c r="E36" s="13"/>
      <c r="F36" s="5"/>
    </row>
    <row r="37" customFormat="false" ht="15" hidden="false" customHeight="false" outlineLevel="0" collapsed="false">
      <c r="A37" s="5"/>
      <c r="B37" s="5"/>
      <c r="D37" s="5"/>
      <c r="E37" s="13"/>
      <c r="F37" s="5"/>
    </row>
    <row r="38" customFormat="false" ht="15" hidden="false" customHeight="false" outlineLevel="0" collapsed="false">
      <c r="A38" s="5"/>
      <c r="B38" s="5"/>
      <c r="D38" s="5"/>
      <c r="E38" s="13"/>
      <c r="F38" s="5"/>
    </row>
    <row r="39" customFormat="false" ht="15" hidden="false" customHeight="false" outlineLevel="0" collapsed="false">
      <c r="A39" s="5"/>
      <c r="B39" s="5"/>
      <c r="D39" s="5"/>
      <c r="E39" s="13"/>
      <c r="F39" s="5"/>
    </row>
    <row r="40" customFormat="false" ht="15" hidden="false" customHeight="false" outlineLevel="0" collapsed="false">
      <c r="A40" s="5"/>
      <c r="B40" s="5"/>
      <c r="D40" s="5"/>
      <c r="E40" s="13"/>
      <c r="F40" s="5"/>
    </row>
    <row r="41" customFormat="false" ht="15" hidden="false" customHeight="false" outlineLevel="0" collapsed="false">
      <c r="A41" s="5"/>
      <c r="B41" s="5"/>
      <c r="D41" s="5"/>
      <c r="E41" s="13"/>
      <c r="F41" s="5"/>
    </row>
    <row r="42" customFormat="false" ht="15" hidden="false" customHeight="false" outlineLevel="0" collapsed="false">
      <c r="A42" s="5"/>
      <c r="B42" s="5"/>
      <c r="D42" s="5"/>
      <c r="E42" s="13"/>
      <c r="F42" s="5"/>
    </row>
    <row r="43" customFormat="false" ht="15" hidden="false" customHeight="false" outlineLevel="0" collapsed="false">
      <c r="A43" s="5"/>
      <c r="B43" s="5"/>
      <c r="D43" s="5"/>
      <c r="E43" s="13"/>
      <c r="F43" s="5"/>
    </row>
    <row r="44" customFormat="false" ht="15" hidden="false" customHeight="false" outlineLevel="0" collapsed="false">
      <c r="A44" s="5"/>
      <c r="B44" s="5"/>
      <c r="D44" s="5"/>
      <c r="E44" s="13"/>
      <c r="F44" s="5"/>
    </row>
    <row r="45" customFormat="false" ht="15" hidden="false" customHeight="false" outlineLevel="0" collapsed="false">
      <c r="A45" s="5"/>
      <c r="B45" s="5"/>
      <c r="D45" s="5"/>
      <c r="E45" s="13"/>
      <c r="F45" s="5"/>
    </row>
    <row r="46" customFormat="false" ht="15" hidden="false" customHeight="false" outlineLevel="0" collapsed="false">
      <c r="A46" s="5"/>
      <c r="B46" s="5"/>
      <c r="D46" s="5"/>
      <c r="E46" s="13"/>
      <c r="F46" s="5"/>
    </row>
    <row r="47" customFormat="false" ht="15" hidden="false" customHeight="false" outlineLevel="0" collapsed="false">
      <c r="A47" s="5"/>
      <c r="B47" s="5"/>
      <c r="D47" s="5"/>
      <c r="E47" s="13"/>
      <c r="F47" s="5"/>
    </row>
    <row r="48" customFormat="false" ht="15" hidden="false" customHeight="false" outlineLevel="0" collapsed="false">
      <c r="A48" s="5"/>
      <c r="B48" s="5"/>
      <c r="D48" s="5"/>
      <c r="E48" s="13"/>
      <c r="F48" s="5"/>
    </row>
    <row r="49" customFormat="false" ht="15" hidden="false" customHeight="false" outlineLevel="0" collapsed="false">
      <c r="A49" s="5"/>
      <c r="B49" s="5"/>
      <c r="D49" s="5"/>
      <c r="E49" s="13"/>
      <c r="F49" s="5"/>
    </row>
    <row r="50" customFormat="false" ht="15" hidden="false" customHeight="false" outlineLevel="0" collapsed="false">
      <c r="A50" s="5"/>
      <c r="B50" s="5"/>
      <c r="D50" s="5"/>
      <c r="E50" s="13"/>
      <c r="F50" s="5"/>
    </row>
    <row r="51" customFormat="false" ht="15" hidden="false" customHeight="false" outlineLevel="0" collapsed="false">
      <c r="A51" s="5"/>
      <c r="B51" s="5"/>
      <c r="D51" s="5"/>
      <c r="E51" s="13"/>
      <c r="F51" s="5"/>
    </row>
    <row r="52" customFormat="false" ht="15" hidden="false" customHeight="false" outlineLevel="0" collapsed="false">
      <c r="A52" s="5"/>
      <c r="B52" s="5"/>
      <c r="D52" s="5"/>
      <c r="E52" s="13"/>
      <c r="F52" s="5"/>
    </row>
    <row r="53" customFormat="false" ht="15" hidden="false" customHeight="false" outlineLevel="0" collapsed="false">
      <c r="A53" s="5"/>
      <c r="B53" s="5"/>
      <c r="D53" s="5"/>
      <c r="E53" s="13"/>
      <c r="F53" s="5"/>
    </row>
    <row r="54" customFormat="false" ht="15" hidden="false" customHeight="false" outlineLevel="0" collapsed="false">
      <c r="A54" s="5"/>
      <c r="B54" s="5"/>
      <c r="D54" s="5"/>
      <c r="E54" s="13"/>
      <c r="F54" s="5"/>
    </row>
    <row r="55" customFormat="false" ht="15" hidden="false" customHeight="false" outlineLevel="0" collapsed="false">
      <c r="A55" s="5"/>
      <c r="B55" s="5"/>
      <c r="D55" s="5"/>
      <c r="E55" s="13"/>
      <c r="F55" s="5"/>
    </row>
    <row r="56" customFormat="false" ht="15" hidden="false" customHeight="false" outlineLevel="0" collapsed="false">
      <c r="A56" s="5"/>
      <c r="B56" s="5"/>
    </row>
    <row r="57" customFormat="false" ht="15" hidden="false" customHeight="false" outlineLevel="0" collapsed="false">
      <c r="A57" s="5"/>
      <c r="B57" s="5"/>
    </row>
    <row r="58" customFormat="false" ht="15" hidden="false" customHeight="false" outlineLevel="0" collapsed="false">
      <c r="A58" s="5"/>
      <c r="B58" s="5"/>
    </row>
    <row r="59" customFormat="false" ht="15" hidden="false" customHeight="false" outlineLevel="0" collapsed="false">
      <c r="A59" s="5"/>
      <c r="B59" s="5"/>
    </row>
    <row r="60" customFormat="false" ht="15" hidden="false" customHeight="false" outlineLevel="0" collapsed="false">
      <c r="A60" s="5"/>
      <c r="B60" s="5"/>
    </row>
    <row r="61" customFormat="false" ht="15" hidden="false" customHeight="false" outlineLevel="0" collapsed="false">
      <c r="A61" s="5"/>
      <c r="B61" s="5"/>
    </row>
    <row r="62" customFormat="false" ht="15" hidden="false" customHeight="false" outlineLevel="0" collapsed="false">
      <c r="A62" s="5"/>
      <c r="B62" s="5"/>
    </row>
    <row r="63" customFormat="false" ht="15" hidden="false" customHeight="false" outlineLevel="0" collapsed="false">
      <c r="A63" s="5"/>
      <c r="B63" s="5"/>
    </row>
    <row r="64" customFormat="false" ht="15" hidden="false" customHeight="false" outlineLevel="0" collapsed="false">
      <c r="A64" s="5"/>
      <c r="B64" s="5"/>
    </row>
    <row r="65" customFormat="false" ht="15" hidden="false" customHeight="false" outlineLevel="0" collapsed="false">
      <c r="A65" s="5"/>
      <c r="B65" s="5"/>
    </row>
    <row r="66" customFormat="false" ht="15" hidden="false" customHeight="false" outlineLevel="0" collapsed="false">
      <c r="A66" s="5"/>
      <c r="B66" s="5"/>
    </row>
    <row r="67" customFormat="false" ht="15" hidden="false" customHeight="false" outlineLevel="0" collapsed="false">
      <c r="A67" s="5"/>
      <c r="B67" s="5"/>
    </row>
    <row r="68" customFormat="false" ht="15" hidden="false" customHeight="false" outlineLevel="0" collapsed="false">
      <c r="A68" s="5"/>
      <c r="B68" s="5"/>
    </row>
    <row r="69" customFormat="false" ht="15" hidden="false" customHeight="false" outlineLevel="0" collapsed="false">
      <c r="A69" s="5"/>
      <c r="B69" s="5"/>
    </row>
    <row r="70" customFormat="false" ht="15" hidden="false" customHeight="false" outlineLevel="0" collapsed="false">
      <c r="A70" s="5"/>
      <c r="B70" s="5"/>
    </row>
    <row r="71" customFormat="false" ht="15" hidden="false" customHeight="false" outlineLevel="0" collapsed="false">
      <c r="A71" s="5"/>
      <c r="B71" s="5"/>
    </row>
    <row r="72" customFormat="false" ht="15" hidden="false" customHeight="false" outlineLevel="0" collapsed="false">
      <c r="A72" s="5"/>
      <c r="B72" s="5"/>
    </row>
    <row r="73" customFormat="false" ht="15" hidden="false" customHeight="false" outlineLevel="0" collapsed="false">
      <c r="A73" s="5"/>
      <c r="B73" s="5"/>
    </row>
    <row r="74" customFormat="false" ht="15" hidden="false" customHeight="false" outlineLevel="0" collapsed="false">
      <c r="A74" s="5"/>
      <c r="B74" s="5"/>
    </row>
    <row r="75" customFormat="false" ht="15" hidden="false" customHeight="false" outlineLevel="0" collapsed="false">
      <c r="A75" s="5"/>
      <c r="B75" s="5"/>
    </row>
  </sheetData>
  <mergeCells count="2">
    <mergeCell ref="A14:B14"/>
    <mergeCell ref="D14:F14"/>
  </mergeCells>
  <printOptions headings="false" gridLines="false" gridLinesSet="true" horizontalCentered="tru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F17"/>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4" min="3" style="0" width="52"/>
    <col collapsed="false" customWidth="true" hidden="false" outlineLevel="0" max="5" min="5" style="0" width="34"/>
    <col collapsed="false" customWidth="true" hidden="false" outlineLevel="0" max="6" min="6" style="0" width="26"/>
  </cols>
  <sheetData>
    <row r="1" customFormat="false" ht="19.7" hidden="false" customHeight="false" outlineLevel="0" collapsed="false">
      <c r="A1" s="1" t="s">
        <v>54</v>
      </c>
    </row>
    <row r="2" customFormat="false" ht="15" hidden="false" customHeight="false" outlineLevel="0" collapsed="false">
      <c r="A2" s="2" t="s">
        <v>55</v>
      </c>
    </row>
    <row r="4" customFormat="false" ht="30" hidden="false" customHeight="true" outlineLevel="0" collapsed="false">
      <c r="A4" s="12" t="s">
        <v>56</v>
      </c>
      <c r="B4" s="12" t="s">
        <v>57</v>
      </c>
      <c r="C4" s="12" t="s">
        <v>58</v>
      </c>
      <c r="D4" s="12" t="s">
        <v>59</v>
      </c>
      <c r="E4" s="12" t="s">
        <v>60</v>
      </c>
      <c r="F4" s="12" t="s">
        <v>61</v>
      </c>
    </row>
    <row r="5" customFormat="false" ht="72" hidden="false" customHeight="true" outlineLevel="0" collapsed="false">
      <c r="A5" s="14" t="s">
        <v>62</v>
      </c>
      <c r="B5" s="15" t="s">
        <v>63</v>
      </c>
      <c r="C5" s="14" t="s">
        <v>64</v>
      </c>
      <c r="D5" s="14" t="s">
        <v>65</v>
      </c>
      <c r="E5" s="14" t="s">
        <v>66</v>
      </c>
      <c r="F5" s="14" t="s">
        <v>67</v>
      </c>
    </row>
    <row r="6" customFormat="false" ht="72" hidden="false" customHeight="true" outlineLevel="0" collapsed="false">
      <c r="A6" s="14" t="s">
        <v>68</v>
      </c>
      <c r="B6" s="15" t="s">
        <v>69</v>
      </c>
      <c r="C6" s="14" t="s">
        <v>70</v>
      </c>
      <c r="D6" s="14" t="s">
        <v>71</v>
      </c>
      <c r="E6" s="14" t="s">
        <v>72</v>
      </c>
      <c r="F6" s="14" t="s">
        <v>73</v>
      </c>
    </row>
    <row r="7" customFormat="false" ht="72" hidden="false" customHeight="true" outlineLevel="0" collapsed="false">
      <c r="A7" s="14" t="s">
        <v>74</v>
      </c>
      <c r="B7" s="15" t="s">
        <v>75</v>
      </c>
      <c r="C7" s="14" t="s">
        <v>76</v>
      </c>
      <c r="D7" s="14" t="s">
        <v>77</v>
      </c>
      <c r="E7" s="14" t="s">
        <v>78</v>
      </c>
      <c r="F7" s="14" t="s">
        <v>79</v>
      </c>
    </row>
    <row r="8" customFormat="false" ht="72" hidden="false" customHeight="true" outlineLevel="0" collapsed="false">
      <c r="A8" s="14" t="s">
        <v>80</v>
      </c>
      <c r="B8" s="15" t="s">
        <v>81</v>
      </c>
      <c r="C8" s="14" t="s">
        <v>82</v>
      </c>
      <c r="D8" s="14" t="s">
        <v>83</v>
      </c>
      <c r="E8" s="14" t="s">
        <v>84</v>
      </c>
      <c r="F8" s="14" t="s">
        <v>85</v>
      </c>
    </row>
    <row r="9" customFormat="false" ht="72" hidden="false" customHeight="true" outlineLevel="0" collapsed="false">
      <c r="A9" s="14" t="s">
        <v>86</v>
      </c>
      <c r="B9" s="15" t="s">
        <v>87</v>
      </c>
      <c r="C9" s="14" t="s">
        <v>88</v>
      </c>
      <c r="D9" s="14" t="s">
        <v>89</v>
      </c>
      <c r="E9" s="14" t="s">
        <v>90</v>
      </c>
      <c r="F9" s="14" t="s">
        <v>91</v>
      </c>
    </row>
    <row r="10" customFormat="false" ht="72" hidden="false" customHeight="true" outlineLevel="0" collapsed="false">
      <c r="A10" s="14" t="s">
        <v>92</v>
      </c>
      <c r="B10" s="15" t="s">
        <v>93</v>
      </c>
      <c r="C10" s="14" t="s">
        <v>94</v>
      </c>
      <c r="D10" s="14" t="s">
        <v>95</v>
      </c>
      <c r="E10" s="14" t="s">
        <v>96</v>
      </c>
      <c r="F10" s="14" t="s">
        <v>97</v>
      </c>
    </row>
    <row r="11" customFormat="false" ht="72" hidden="false" customHeight="true" outlineLevel="0" collapsed="false">
      <c r="A11" s="14" t="s">
        <v>98</v>
      </c>
      <c r="B11" s="15" t="s">
        <v>99</v>
      </c>
      <c r="C11" s="14" t="s">
        <v>100</v>
      </c>
      <c r="D11" s="14" t="s">
        <v>101</v>
      </c>
      <c r="E11" s="14" t="s">
        <v>102</v>
      </c>
      <c r="F11" s="14" t="s">
        <v>85</v>
      </c>
    </row>
    <row r="12" customFormat="false" ht="72" hidden="false" customHeight="true" outlineLevel="0" collapsed="false">
      <c r="A12" s="14" t="s">
        <v>103</v>
      </c>
      <c r="B12" s="15" t="s">
        <v>104</v>
      </c>
      <c r="C12" s="14" t="s">
        <v>105</v>
      </c>
      <c r="D12" s="14" t="s">
        <v>106</v>
      </c>
      <c r="E12" s="14" t="s">
        <v>107</v>
      </c>
      <c r="F12" s="14" t="s">
        <v>85</v>
      </c>
    </row>
    <row r="13" customFormat="false" ht="72" hidden="false" customHeight="true" outlineLevel="0" collapsed="false">
      <c r="A13" s="14" t="s">
        <v>108</v>
      </c>
      <c r="B13" s="15" t="s">
        <v>109</v>
      </c>
      <c r="C13" s="14" t="s">
        <v>110</v>
      </c>
      <c r="D13" s="14" t="s">
        <v>111</v>
      </c>
      <c r="E13" s="14" t="s">
        <v>112</v>
      </c>
      <c r="F13" s="14" t="s">
        <v>113</v>
      </c>
    </row>
    <row r="14" customFormat="false" ht="72" hidden="false" customHeight="true" outlineLevel="0" collapsed="false">
      <c r="A14" s="14" t="s">
        <v>114</v>
      </c>
      <c r="B14" s="15" t="s">
        <v>115</v>
      </c>
      <c r="C14" s="14" t="s">
        <v>116</v>
      </c>
      <c r="D14" s="14" t="s">
        <v>117</v>
      </c>
      <c r="E14" s="14" t="s">
        <v>118</v>
      </c>
      <c r="F14" s="14" t="s">
        <v>119</v>
      </c>
    </row>
    <row r="15" customFormat="false" ht="72" hidden="false" customHeight="true" outlineLevel="0" collapsed="false">
      <c r="A15" s="14" t="s">
        <v>120</v>
      </c>
      <c r="B15" s="15" t="s">
        <v>121</v>
      </c>
      <c r="C15" s="14" t="s">
        <v>122</v>
      </c>
      <c r="D15" s="14" t="s">
        <v>123</v>
      </c>
      <c r="E15" s="14" t="s">
        <v>124</v>
      </c>
      <c r="F15" s="14" t="s">
        <v>85</v>
      </c>
    </row>
    <row r="16" customFormat="false" ht="72" hidden="false" customHeight="true" outlineLevel="0" collapsed="false">
      <c r="A16" s="14" t="s">
        <v>125</v>
      </c>
      <c r="B16" s="15" t="s">
        <v>126</v>
      </c>
      <c r="C16" s="14" t="s">
        <v>127</v>
      </c>
      <c r="D16" s="14" t="s">
        <v>128</v>
      </c>
      <c r="E16" s="14" t="s">
        <v>129</v>
      </c>
      <c r="F16" s="14" t="s">
        <v>130</v>
      </c>
    </row>
    <row r="17" customFormat="false" ht="72" hidden="false" customHeight="true" outlineLevel="0" collapsed="false">
      <c r="A17" s="14" t="s">
        <v>131</v>
      </c>
      <c r="B17" s="15" t="s">
        <v>132</v>
      </c>
      <c r="C17" s="14" t="s">
        <v>133</v>
      </c>
      <c r="D17" s="14" t="s">
        <v>134</v>
      </c>
      <c r="E17" s="14" t="s">
        <v>131</v>
      </c>
      <c r="F17" s="14" t="s">
        <v>135</v>
      </c>
    </row>
  </sheetData>
  <printOptions headings="false" gridLines="false" gridLinesSet="true" horizontalCentered="tru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C43"/>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30"/>
    <col collapsed="false" customWidth="true" hidden="false" outlineLevel="0" max="3" min="3" style="0" width="80"/>
  </cols>
  <sheetData>
    <row r="1" customFormat="false" ht="19.7" hidden="false" customHeight="false" outlineLevel="0" collapsed="false">
      <c r="A1" s="1" t="s">
        <v>136</v>
      </c>
    </row>
    <row r="2" customFormat="false" ht="15" hidden="false" customHeight="false" outlineLevel="0" collapsed="false">
      <c r="A2" s="2" t="s">
        <v>137</v>
      </c>
    </row>
    <row r="4" customFormat="false" ht="27.75" hidden="false" customHeight="true" outlineLevel="0" collapsed="false">
      <c r="A4" s="12" t="s">
        <v>138</v>
      </c>
      <c r="B4" s="12" t="s">
        <v>139</v>
      </c>
      <c r="C4" s="12" t="s">
        <v>140</v>
      </c>
    </row>
    <row r="5" customFormat="false" ht="15" hidden="false" customHeight="false" outlineLevel="0" collapsed="false">
      <c r="A5" s="16" t="s">
        <v>141</v>
      </c>
      <c r="B5" s="16"/>
      <c r="C5" s="16"/>
    </row>
    <row r="6" customFormat="false" ht="18" hidden="false" customHeight="true" outlineLevel="0" collapsed="false">
      <c r="A6" s="15" t="s">
        <v>142</v>
      </c>
      <c r="B6" s="5"/>
      <c r="C6" s="17" t="s">
        <v>143</v>
      </c>
    </row>
    <row r="7" customFormat="false" ht="30" hidden="false" customHeight="true" outlineLevel="0" collapsed="false">
      <c r="A7" s="15" t="s">
        <v>144</v>
      </c>
      <c r="B7" s="5"/>
      <c r="C7" s="17" t="s">
        <v>145</v>
      </c>
    </row>
    <row r="8" customFormat="false" ht="18" hidden="false" customHeight="true" outlineLevel="0" collapsed="false">
      <c r="A8" s="15" t="s">
        <v>146</v>
      </c>
      <c r="B8" s="5"/>
      <c r="C8" s="17" t="s">
        <v>147</v>
      </c>
    </row>
    <row r="9" customFormat="false" ht="18" hidden="false" customHeight="true" outlineLevel="0" collapsed="false">
      <c r="A9" s="15" t="s">
        <v>148</v>
      </c>
      <c r="B9" s="18"/>
      <c r="C9" s="17"/>
    </row>
    <row r="10" customFormat="false" ht="18" hidden="false" customHeight="true" outlineLevel="0" collapsed="false">
      <c r="A10" s="15" t="s">
        <v>149</v>
      </c>
      <c r="B10" s="5"/>
      <c r="C10" s="17"/>
    </row>
    <row r="11" customFormat="false" ht="18" hidden="false" customHeight="true" outlineLevel="0" collapsed="false">
      <c r="A11" s="15" t="s">
        <v>150</v>
      </c>
      <c r="B11" s="5"/>
      <c r="C11" s="17" t="s">
        <v>151</v>
      </c>
    </row>
    <row r="12" customFormat="false" ht="18" hidden="false" customHeight="true" outlineLevel="0" collapsed="false">
      <c r="A12" s="15" t="s">
        <v>152</v>
      </c>
      <c r="B12" s="5"/>
      <c r="C12" s="17" t="s">
        <v>153</v>
      </c>
    </row>
    <row r="13" customFormat="false" ht="30" hidden="false" customHeight="true" outlineLevel="0" collapsed="false">
      <c r="A13" s="15" t="s">
        <v>154</v>
      </c>
      <c r="B13" s="5"/>
      <c r="C13" s="17" t="s">
        <v>155</v>
      </c>
    </row>
    <row r="14" customFormat="false" ht="15" hidden="false" customHeight="false" outlineLevel="0" collapsed="false">
      <c r="A14" s="16" t="s">
        <v>156</v>
      </c>
      <c r="B14" s="16"/>
      <c r="C14" s="16"/>
    </row>
    <row r="15" customFormat="false" ht="18" hidden="false" customHeight="true" outlineLevel="0" collapsed="false">
      <c r="A15" s="15" t="s">
        <v>157</v>
      </c>
      <c r="B15" s="18"/>
      <c r="C15" s="17"/>
    </row>
    <row r="16" customFormat="false" ht="18" hidden="false" customHeight="true" outlineLevel="0" collapsed="false">
      <c r="A16" s="15" t="s">
        <v>158</v>
      </c>
      <c r="B16" s="18"/>
      <c r="C16" s="17"/>
    </row>
    <row r="17" customFormat="false" ht="18" hidden="false" customHeight="true" outlineLevel="0" collapsed="false">
      <c r="A17" s="15" t="s">
        <v>159</v>
      </c>
      <c r="B17" s="18"/>
      <c r="C17" s="17"/>
    </row>
    <row r="18" customFormat="false" ht="18" hidden="false" customHeight="true" outlineLevel="0" collapsed="false">
      <c r="A18" s="15" t="s">
        <v>160</v>
      </c>
      <c r="B18" s="18"/>
      <c r="C18" s="17"/>
    </row>
    <row r="19" customFormat="false" ht="18" hidden="false" customHeight="true" outlineLevel="0" collapsed="false">
      <c r="A19" s="15" t="s">
        <v>161</v>
      </c>
      <c r="B19" s="18"/>
      <c r="C19" s="17"/>
    </row>
    <row r="20" customFormat="false" ht="18" hidden="false" customHeight="true" outlineLevel="0" collapsed="false">
      <c r="A20" s="15" t="s">
        <v>162</v>
      </c>
      <c r="B20" s="18"/>
      <c r="C20" s="17"/>
    </row>
    <row r="21" customFormat="false" ht="18" hidden="false" customHeight="true" outlineLevel="0" collapsed="false">
      <c r="A21" s="15" t="s">
        <v>163</v>
      </c>
      <c r="B21" s="18"/>
      <c r="C21" s="17"/>
    </row>
    <row r="22" customFormat="false" ht="18" hidden="false" customHeight="true" outlineLevel="0" collapsed="false">
      <c r="A22" s="15" t="s">
        <v>164</v>
      </c>
      <c r="B22" s="18"/>
      <c r="C22" s="17"/>
    </row>
    <row r="23" customFormat="false" ht="18" hidden="false" customHeight="true" outlineLevel="0" collapsed="false">
      <c r="A23" s="15" t="s">
        <v>165</v>
      </c>
      <c r="B23" s="18"/>
      <c r="C23" s="17"/>
    </row>
    <row r="24" customFormat="false" ht="18" hidden="false" customHeight="true" outlineLevel="0" collapsed="false">
      <c r="A24" s="15" t="s">
        <v>166</v>
      </c>
      <c r="B24" s="18"/>
      <c r="C24" s="17"/>
    </row>
    <row r="25" customFormat="false" ht="18" hidden="false" customHeight="true" outlineLevel="0" collapsed="false">
      <c r="A25" s="15" t="s">
        <v>167</v>
      </c>
      <c r="B25" s="18"/>
      <c r="C25" s="17"/>
    </row>
    <row r="26" customFormat="false" ht="18" hidden="false" customHeight="true" outlineLevel="0" collapsed="false">
      <c r="A26" s="15" t="s">
        <v>168</v>
      </c>
      <c r="B26" s="18"/>
      <c r="C26" s="17"/>
    </row>
    <row r="27" customFormat="false" ht="18" hidden="false" customHeight="true" outlineLevel="0" collapsed="false">
      <c r="A27" s="15" t="s">
        <v>169</v>
      </c>
      <c r="B27" s="18"/>
      <c r="C27" s="17" t="s">
        <v>170</v>
      </c>
    </row>
    <row r="28" customFormat="false" ht="15" hidden="false" customHeight="false" outlineLevel="0" collapsed="false">
      <c r="A28" s="16" t="s">
        <v>171</v>
      </c>
      <c r="B28" s="16"/>
      <c r="C28" s="16"/>
    </row>
    <row r="29" customFormat="false" ht="30" hidden="false" customHeight="true" outlineLevel="0" collapsed="false">
      <c r="A29" s="15" t="s">
        <v>69</v>
      </c>
      <c r="B29" s="19"/>
      <c r="C29" s="17" t="s">
        <v>172</v>
      </c>
    </row>
    <row r="30" customFormat="false" ht="30" hidden="false" customHeight="true" outlineLevel="0" collapsed="false">
      <c r="A30" s="15" t="s">
        <v>75</v>
      </c>
      <c r="B30" s="19"/>
      <c r="C30" s="17" t="s">
        <v>173</v>
      </c>
    </row>
    <row r="31" customFormat="false" ht="18" hidden="false" customHeight="true" outlineLevel="0" collapsed="false">
      <c r="A31" s="15" t="s">
        <v>174</v>
      </c>
      <c r="B31" s="19"/>
      <c r="C31" s="17" t="s">
        <v>175</v>
      </c>
    </row>
    <row r="32" customFormat="false" ht="18" hidden="false" customHeight="true" outlineLevel="0" collapsed="false">
      <c r="A32" s="15" t="s">
        <v>87</v>
      </c>
      <c r="B32" s="19"/>
      <c r="C32" s="17" t="s">
        <v>176</v>
      </c>
    </row>
    <row r="33" customFormat="false" ht="30" hidden="false" customHeight="true" outlineLevel="0" collapsed="false">
      <c r="A33" s="15" t="s">
        <v>177</v>
      </c>
      <c r="B33" s="19"/>
      <c r="C33" s="17" t="s">
        <v>178</v>
      </c>
    </row>
    <row r="34" customFormat="false" ht="30" hidden="false" customHeight="true" outlineLevel="0" collapsed="false">
      <c r="A34" s="15" t="s">
        <v>99</v>
      </c>
      <c r="B34" s="19"/>
      <c r="C34" s="17" t="s">
        <v>179</v>
      </c>
    </row>
    <row r="35" customFormat="false" ht="30" hidden="false" customHeight="true" outlineLevel="0" collapsed="false">
      <c r="A35" s="15" t="s">
        <v>104</v>
      </c>
      <c r="B35" s="19"/>
      <c r="C35" s="17" t="s">
        <v>180</v>
      </c>
    </row>
    <row r="36" customFormat="false" ht="18" hidden="false" customHeight="true" outlineLevel="0" collapsed="false">
      <c r="A36" s="15" t="s">
        <v>109</v>
      </c>
      <c r="B36" s="19"/>
      <c r="C36" s="17" t="s">
        <v>181</v>
      </c>
    </row>
    <row r="37" customFormat="false" ht="30" hidden="false" customHeight="true" outlineLevel="0" collapsed="false">
      <c r="A37" s="15" t="s">
        <v>182</v>
      </c>
      <c r="B37" s="19"/>
      <c r="C37" s="17" t="s">
        <v>183</v>
      </c>
    </row>
    <row r="38" customFormat="false" ht="18" hidden="false" customHeight="true" outlineLevel="0" collapsed="false">
      <c r="A38" s="15" t="s">
        <v>184</v>
      </c>
      <c r="B38" s="19"/>
      <c r="C38" s="17" t="s">
        <v>185</v>
      </c>
    </row>
    <row r="39" customFormat="false" ht="18" hidden="false" customHeight="true" outlineLevel="0" collapsed="false">
      <c r="A39" s="15" t="s">
        <v>186</v>
      </c>
      <c r="B39" s="18"/>
      <c r="C39" s="17" t="s">
        <v>187</v>
      </c>
    </row>
    <row r="40" customFormat="false" ht="15" hidden="false" customHeight="false" outlineLevel="0" collapsed="false">
      <c r="A40" s="16" t="s">
        <v>188</v>
      </c>
      <c r="B40" s="16"/>
      <c r="C40" s="16"/>
    </row>
    <row r="41" customFormat="false" ht="18" hidden="false" customHeight="true" outlineLevel="0" collapsed="false">
      <c r="A41" s="15" t="s">
        <v>189</v>
      </c>
      <c r="B41" s="5"/>
      <c r="C41" s="17"/>
    </row>
    <row r="42" customFormat="false" ht="18" hidden="false" customHeight="true" outlineLevel="0" collapsed="false">
      <c r="A42" s="15" t="s">
        <v>190</v>
      </c>
      <c r="B42" s="5"/>
      <c r="C42" s="17"/>
    </row>
    <row r="43" customFormat="false" ht="18" hidden="false" customHeight="true" outlineLevel="0" collapsed="false">
      <c r="A43" s="15" t="s">
        <v>191</v>
      </c>
      <c r="B43" s="5"/>
      <c r="C43" s="17"/>
    </row>
  </sheetData>
  <mergeCells count="4">
    <mergeCell ref="A5:C5"/>
    <mergeCell ref="A14:C14"/>
    <mergeCell ref="A28:C28"/>
    <mergeCell ref="A40:C40"/>
  </mergeCells>
  <dataValidations count="1">
    <dataValidation allowBlank="true" errorStyle="stop" operator="between" showDropDown="false" showErrorMessage="false" showInputMessage="false" sqref="B9 B15:B27 B39" type="list">
      <formula1>"Yes,No"</formula1>
      <formula2>0</formula2>
    </dataValidation>
  </dataValidations>
  <printOptions headings="false" gridLines="false" gridLinesSet="true" horizontalCentered="true" verticalCentered="false"/>
  <pageMargins left="0.4" right="0.4"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227"/>
    <pageSetUpPr fitToPage="true"/>
  </sheetPr>
  <dimension ref="A1:AS205"/>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34"/>
    <col collapsed="false" customWidth="true" hidden="false" outlineLevel="0" max="4" min="3" style="0" width="18"/>
    <col collapsed="false" customWidth="true" hidden="false" outlineLevel="0" max="5" min="5" style="0" width="11"/>
    <col collapsed="false" customWidth="true" hidden="false" outlineLevel="0" max="6" min="6" style="0" width="24"/>
    <col collapsed="false" customWidth="true" hidden="false" outlineLevel="0" max="7" min="7" style="0" width="9"/>
    <col collapsed="false" customWidth="true" hidden="false" outlineLevel="0" max="8" min="8" style="0" width="22"/>
    <col collapsed="false" customWidth="true" hidden="false" outlineLevel="0" max="21" min="9" style="0" width="4.5"/>
    <col collapsed="false" customWidth="true" hidden="false" outlineLevel="0" max="22" min="22" style="0" width="28"/>
    <col collapsed="false" customWidth="true" hidden="false" outlineLevel="0" max="43" min="23" style="0" width="15"/>
    <col collapsed="false" customWidth="true" hidden="true" outlineLevel="0" max="45" min="44" style="0" width="15"/>
  </cols>
  <sheetData>
    <row r="1" customFormat="false" ht="19.7" hidden="false" customHeight="false" outlineLevel="0" collapsed="false">
      <c r="A1" s="1" t="s">
        <v>192</v>
      </c>
    </row>
    <row r="2" customFormat="false" ht="15" hidden="false" customHeight="false" outlineLevel="0" collapsed="false">
      <c r="A2" s="2" t="s">
        <v>193</v>
      </c>
    </row>
    <row r="4" customFormat="false" ht="15" hidden="false" customHeight="true" outlineLevel="0" collapsed="false">
      <c r="A4" s="20" t="s">
        <v>194</v>
      </c>
      <c r="B4" s="20"/>
      <c r="C4" s="20"/>
      <c r="D4" s="20"/>
      <c r="E4" s="20"/>
      <c r="F4" s="20"/>
      <c r="G4" s="20"/>
      <c r="H4" s="20"/>
      <c r="I4" s="20" t="s">
        <v>195</v>
      </c>
      <c r="J4" s="20"/>
      <c r="K4" s="20"/>
      <c r="L4" s="20"/>
      <c r="M4" s="20"/>
      <c r="N4" s="20"/>
      <c r="O4" s="20"/>
      <c r="P4" s="20"/>
      <c r="Q4" s="20"/>
      <c r="R4" s="20"/>
      <c r="S4" s="20"/>
      <c r="T4" s="20"/>
      <c r="U4" s="20"/>
      <c r="V4" s="20"/>
      <c r="W4" s="20" t="s">
        <v>196</v>
      </c>
      <c r="X4" s="20"/>
      <c r="Y4" s="20"/>
      <c r="Z4" s="20"/>
      <c r="AA4" s="20"/>
      <c r="AB4" s="20"/>
      <c r="AC4" s="20"/>
      <c r="AD4" s="20"/>
      <c r="AE4" s="20"/>
      <c r="AF4" s="20"/>
      <c r="AG4" s="20"/>
      <c r="AH4" s="20" t="s">
        <v>197</v>
      </c>
      <c r="AI4" s="20"/>
      <c r="AJ4" s="20"/>
      <c r="AK4" s="20"/>
      <c r="AL4" s="20"/>
      <c r="AM4" s="20"/>
      <c r="AN4" s="20"/>
      <c r="AO4" s="20"/>
      <c r="AP4" s="20"/>
      <c r="AQ4" s="20"/>
    </row>
    <row r="5" customFormat="false" ht="150" hidden="false" customHeight="true" outlineLevel="0" collapsed="false">
      <c r="A5" s="12" t="s">
        <v>198</v>
      </c>
      <c r="B5" s="12" t="s">
        <v>199</v>
      </c>
      <c r="C5" s="12" t="s">
        <v>200</v>
      </c>
      <c r="D5" s="12" t="s">
        <v>201</v>
      </c>
      <c r="E5" s="12" t="s">
        <v>202</v>
      </c>
      <c r="F5" s="12" t="s">
        <v>203</v>
      </c>
      <c r="G5" s="12" t="s">
        <v>43</v>
      </c>
      <c r="H5" s="12" t="s">
        <v>204</v>
      </c>
      <c r="I5" s="21" t="s">
        <v>157</v>
      </c>
      <c r="J5" s="21" t="s">
        <v>158</v>
      </c>
      <c r="K5" s="21" t="s">
        <v>159</v>
      </c>
      <c r="L5" s="21" t="s">
        <v>160</v>
      </c>
      <c r="M5" s="21" t="s">
        <v>161</v>
      </c>
      <c r="N5" s="21" t="s">
        <v>162</v>
      </c>
      <c r="O5" s="21" t="s">
        <v>163</v>
      </c>
      <c r="P5" s="21" t="s">
        <v>164</v>
      </c>
      <c r="Q5" s="21" t="s">
        <v>165</v>
      </c>
      <c r="R5" s="21" t="s">
        <v>166</v>
      </c>
      <c r="S5" s="21" t="s">
        <v>167</v>
      </c>
      <c r="T5" s="21" t="s">
        <v>168</v>
      </c>
      <c r="U5" s="21" t="s">
        <v>169</v>
      </c>
      <c r="V5" s="12" t="s">
        <v>205</v>
      </c>
      <c r="W5" s="12" t="s">
        <v>69</v>
      </c>
      <c r="X5" s="12" t="s">
        <v>75</v>
      </c>
      <c r="Y5" s="12" t="s">
        <v>206</v>
      </c>
      <c r="Z5" s="12" t="s">
        <v>87</v>
      </c>
      <c r="AA5" s="12" t="s">
        <v>177</v>
      </c>
      <c r="AB5" s="12" t="s">
        <v>99</v>
      </c>
      <c r="AC5" s="12" t="s">
        <v>104</v>
      </c>
      <c r="AD5" s="12" t="s">
        <v>109</v>
      </c>
      <c r="AE5" s="12" t="s">
        <v>182</v>
      </c>
      <c r="AF5" s="12" t="s">
        <v>184</v>
      </c>
      <c r="AG5" s="12" t="s">
        <v>207</v>
      </c>
      <c r="AH5" s="12" t="s">
        <v>208</v>
      </c>
      <c r="AI5" s="12" t="s">
        <v>209</v>
      </c>
      <c r="AJ5" s="12" t="s">
        <v>210</v>
      </c>
      <c r="AK5" s="12" t="s">
        <v>211</v>
      </c>
      <c r="AL5" s="12" t="s">
        <v>212</v>
      </c>
      <c r="AM5" s="12" t="s">
        <v>213</v>
      </c>
      <c r="AN5" s="12" t="s">
        <v>214</v>
      </c>
      <c r="AO5" s="12" t="s">
        <v>104</v>
      </c>
      <c r="AP5" s="12" t="s">
        <v>109</v>
      </c>
      <c r="AQ5" s="12" t="s">
        <v>215</v>
      </c>
      <c r="AR5" s="12" t="s">
        <v>216</v>
      </c>
      <c r="AS5" s="12" t="s">
        <v>217</v>
      </c>
    </row>
    <row r="6" customFormat="false" ht="15" hidden="false" customHeight="false" outlineLevel="0" collapsed="false">
      <c r="A6" s="7" t="s">
        <v>218</v>
      </c>
      <c r="B6" s="7" t="s">
        <v>219</v>
      </c>
      <c r="C6" s="7" t="s">
        <v>26</v>
      </c>
      <c r="D6" s="7"/>
      <c r="E6" s="22" t="s">
        <v>220</v>
      </c>
      <c r="F6" s="7"/>
      <c r="G6" s="22" t="s">
        <v>32</v>
      </c>
      <c r="H6" s="7" t="s">
        <v>221</v>
      </c>
      <c r="I6" s="22"/>
      <c r="J6" s="22"/>
      <c r="K6" s="22"/>
      <c r="L6" s="22"/>
      <c r="M6" s="22"/>
      <c r="N6" s="22" t="s">
        <v>222</v>
      </c>
      <c r="O6" s="22"/>
      <c r="P6" s="22"/>
      <c r="Q6" s="22"/>
      <c r="R6" s="22"/>
      <c r="S6" s="22" t="s">
        <v>222</v>
      </c>
      <c r="T6" s="22"/>
      <c r="U6" s="22"/>
      <c r="V6" s="7"/>
      <c r="W6" s="23" t="n">
        <v>0</v>
      </c>
      <c r="X6" s="23" t="n">
        <v>4200000</v>
      </c>
      <c r="Y6" s="23" t="n">
        <v>4200000</v>
      </c>
      <c r="Z6" s="23" t="n">
        <v>2950000</v>
      </c>
      <c r="AA6" s="23" t="n">
        <v>610000</v>
      </c>
      <c r="AB6" s="23" t="n">
        <v>640000</v>
      </c>
      <c r="AC6" s="23" t="n">
        <v>60000000</v>
      </c>
      <c r="AD6" s="23" t="n">
        <v>18500000</v>
      </c>
      <c r="AE6" s="23" t="n">
        <v>12</v>
      </c>
      <c r="AF6" s="23" t="n">
        <v>150000</v>
      </c>
      <c r="AG6" s="22" t="s">
        <v>223</v>
      </c>
      <c r="AH6" s="24" t="n">
        <f aca="false">IF(AS6=0,"",IFERROR(INDEX(RateList,MATCH(G6,CurList,0)),""))</f>
        <v>1</v>
      </c>
      <c r="AI6" s="25" t="n">
        <f aca="false">IF(OR(AS6=0,AH6=""),"",ROUND(N(W6)*AH6,0))</f>
        <v>0</v>
      </c>
      <c r="AJ6" s="25" t="n">
        <f aca="false">IF(OR(AS6=0,AH6=""),"",ROUND(N(X6)*AH6,0))</f>
        <v>4200000</v>
      </c>
      <c r="AK6" s="25" t="n">
        <f aca="false">IF(OR(AS6=0,AH6=""),"",AI6+AJ6)</f>
        <v>4200000</v>
      </c>
      <c r="AL6" s="25" t="n">
        <f aca="false">IF(OR(AS6=0,AH6=""),"",ROUND(N(Z6)*AH6,0))</f>
        <v>2950000</v>
      </c>
      <c r="AM6" s="25" t="n">
        <f aca="false">IF(OR(AS6=0,AH6=""),"",ROUND(N(AA6)*AH6,0))</f>
        <v>610000</v>
      </c>
      <c r="AN6" s="25" t="n">
        <f aca="false">IF(OR(AS6=0,AH6=""),"",ROUND(N(AB6)*AH6,0))</f>
        <v>640000</v>
      </c>
      <c r="AO6" s="25" t="n">
        <f aca="false">IF(OR(AS6=0,AH6=""),"",ROUND(N(AC6)*AH6,0))</f>
        <v>60000000</v>
      </c>
      <c r="AP6" s="25" t="n">
        <f aca="false">IF(OR(AS6=0,AH6=""),"",ROUND(N(AD6)*AH6,0))</f>
        <v>18500000</v>
      </c>
      <c r="AQ6" s="25" t="n">
        <f aca="false">IF(OR(AS6=0,AH6=""),"",ROUND(N(AF6)*AH6,0))</f>
        <v>150000</v>
      </c>
      <c r="AR6" s="25" t="n">
        <f aca="false">IF(AS6=0,"",IFERROR(MATCH(C6,JurList,0),999)*1000+ROW())</f>
        <v>1006</v>
      </c>
      <c r="AS6" s="25" t="n">
        <f aca="false">IF(COUNTA(B6:C6,W6:AF6)&gt;0,1,0)</f>
        <v>1</v>
      </c>
    </row>
    <row r="7" customFormat="false" ht="15" hidden="false" customHeight="false" outlineLevel="0" collapsed="false">
      <c r="A7" s="7" t="s">
        <v>224</v>
      </c>
      <c r="B7" s="7" t="s">
        <v>225</v>
      </c>
      <c r="C7" s="7" t="s">
        <v>26</v>
      </c>
      <c r="D7" s="7"/>
      <c r="E7" s="22" t="s">
        <v>220</v>
      </c>
      <c r="F7" s="7"/>
      <c r="G7" s="22" t="s">
        <v>32</v>
      </c>
      <c r="H7" s="7" t="s">
        <v>221</v>
      </c>
      <c r="I7" s="22"/>
      <c r="J7" s="22"/>
      <c r="K7" s="22"/>
      <c r="L7" s="22" t="s">
        <v>222</v>
      </c>
      <c r="M7" s="22" t="s">
        <v>222</v>
      </c>
      <c r="N7" s="22"/>
      <c r="O7" s="22"/>
      <c r="P7" s="22"/>
      <c r="Q7" s="22"/>
      <c r="R7" s="22"/>
      <c r="S7" s="22"/>
      <c r="T7" s="22"/>
      <c r="U7" s="22"/>
      <c r="V7" s="7"/>
      <c r="W7" s="23" t="n">
        <v>38500000</v>
      </c>
      <c r="X7" s="23" t="n">
        <v>6100000</v>
      </c>
      <c r="Y7" s="23" t="n">
        <v>44600000</v>
      </c>
      <c r="Z7" s="23" t="n">
        <v>3400000</v>
      </c>
      <c r="AA7" s="23" t="n">
        <v>720000</v>
      </c>
      <c r="AB7" s="23" t="n">
        <v>850000</v>
      </c>
      <c r="AC7" s="23" t="n">
        <v>3000000</v>
      </c>
      <c r="AD7" s="23" t="n">
        <v>9200000</v>
      </c>
      <c r="AE7" s="23" t="n">
        <v>214</v>
      </c>
      <c r="AF7" s="23" t="n">
        <v>21300000</v>
      </c>
      <c r="AG7" s="22" t="s">
        <v>223</v>
      </c>
      <c r="AH7" s="24" t="n">
        <f aca="false">IF(AS7=0,"",IFERROR(INDEX(RateList,MATCH(G7,CurList,0)),""))</f>
        <v>1</v>
      </c>
      <c r="AI7" s="25" t="n">
        <f aca="false">IF(OR(AS7=0,AH7=""),"",ROUND(N(W7)*AH7,0))</f>
        <v>38500000</v>
      </c>
      <c r="AJ7" s="25" t="n">
        <f aca="false">IF(OR(AS7=0,AH7=""),"",ROUND(N(X7)*AH7,0))</f>
        <v>6100000</v>
      </c>
      <c r="AK7" s="25" t="n">
        <f aca="false">IF(OR(AS7=0,AH7=""),"",AI7+AJ7)</f>
        <v>44600000</v>
      </c>
      <c r="AL7" s="25" t="n">
        <f aca="false">IF(OR(AS7=0,AH7=""),"",ROUND(N(Z7)*AH7,0))</f>
        <v>3400000</v>
      </c>
      <c r="AM7" s="25" t="n">
        <f aca="false">IF(OR(AS7=0,AH7=""),"",ROUND(N(AA7)*AH7,0))</f>
        <v>720000</v>
      </c>
      <c r="AN7" s="25" t="n">
        <f aca="false">IF(OR(AS7=0,AH7=""),"",ROUND(N(AB7)*AH7,0))</f>
        <v>850000</v>
      </c>
      <c r="AO7" s="25" t="n">
        <f aca="false">IF(OR(AS7=0,AH7=""),"",ROUND(N(AC7)*AH7,0))</f>
        <v>3000000</v>
      </c>
      <c r="AP7" s="25" t="n">
        <f aca="false">IF(OR(AS7=0,AH7=""),"",ROUND(N(AD7)*AH7,0))</f>
        <v>9200000</v>
      </c>
      <c r="AQ7" s="25" t="n">
        <f aca="false">IF(OR(AS7=0,AH7=""),"",ROUND(N(AF7)*AH7,0))</f>
        <v>21300000</v>
      </c>
      <c r="AR7" s="25" t="n">
        <f aca="false">IF(AS7=0,"",IFERROR(MATCH(C7,JurList,0),999)*1000+ROW())</f>
        <v>1007</v>
      </c>
      <c r="AS7" s="25" t="n">
        <f aca="false">IF(COUNTA(B7:C7,W7:AF7)&gt;0,1,0)</f>
        <v>1</v>
      </c>
    </row>
    <row r="8" customFormat="false" ht="15" hidden="false" customHeight="false" outlineLevel="0" collapsed="false">
      <c r="A8" s="7" t="s">
        <v>226</v>
      </c>
      <c r="B8" s="7" t="s">
        <v>227</v>
      </c>
      <c r="C8" s="7" t="s">
        <v>48</v>
      </c>
      <c r="D8" s="7"/>
      <c r="E8" s="22" t="s">
        <v>220</v>
      </c>
      <c r="F8" s="7"/>
      <c r="G8" s="22" t="s">
        <v>50</v>
      </c>
      <c r="H8" s="7" t="s">
        <v>221</v>
      </c>
      <c r="I8" s="22"/>
      <c r="J8" s="22"/>
      <c r="K8" s="22"/>
      <c r="L8" s="22"/>
      <c r="M8" s="22" t="s">
        <v>222</v>
      </c>
      <c r="N8" s="22"/>
      <c r="O8" s="22"/>
      <c r="P8" s="22"/>
      <c r="Q8" s="22"/>
      <c r="R8" s="22"/>
      <c r="S8" s="22"/>
      <c r="T8" s="22"/>
      <c r="U8" s="22"/>
      <c r="V8" s="7"/>
      <c r="W8" s="23" t="n">
        <v>17800000</v>
      </c>
      <c r="X8" s="23" t="n">
        <v>0</v>
      </c>
      <c r="Y8" s="23" t="n">
        <v>17800000</v>
      </c>
      <c r="Z8" s="23" t="n">
        <v>960000</v>
      </c>
      <c r="AA8" s="23" t="n">
        <v>150000</v>
      </c>
      <c r="AB8" s="23" t="n">
        <v>240000</v>
      </c>
      <c r="AC8" s="23" t="n">
        <v>100</v>
      </c>
      <c r="AD8" s="23" t="n">
        <v>2100000</v>
      </c>
      <c r="AE8" s="23" t="n">
        <v>31</v>
      </c>
      <c r="AF8" s="23" t="n">
        <v>480000</v>
      </c>
      <c r="AG8" s="22" t="s">
        <v>223</v>
      </c>
      <c r="AH8" s="24" t="n">
        <f aca="false">IF(AS8=0,"",IFERROR(INDEX(RateList,MATCH(G8,CurList,0)),""))</f>
        <v>1.18</v>
      </c>
      <c r="AI8" s="25" t="n">
        <f aca="false">IF(OR(AS8=0,AH8=""),"",ROUND(N(W8)*AH8,0))</f>
        <v>21004000</v>
      </c>
      <c r="AJ8" s="25" t="n">
        <f aca="false">IF(OR(AS8=0,AH8=""),"",ROUND(N(X8)*AH8,0))</f>
        <v>0</v>
      </c>
      <c r="AK8" s="25" t="n">
        <f aca="false">IF(OR(AS8=0,AH8=""),"",AI8+AJ8)</f>
        <v>21004000</v>
      </c>
      <c r="AL8" s="25" t="n">
        <f aca="false">IF(OR(AS8=0,AH8=""),"",ROUND(N(Z8)*AH8,0))</f>
        <v>1132800</v>
      </c>
      <c r="AM8" s="25" t="n">
        <f aca="false">IF(OR(AS8=0,AH8=""),"",ROUND(N(AA8)*AH8,0))</f>
        <v>177000</v>
      </c>
      <c r="AN8" s="25" t="n">
        <f aca="false">IF(OR(AS8=0,AH8=""),"",ROUND(N(AB8)*AH8,0))</f>
        <v>283200</v>
      </c>
      <c r="AO8" s="25" t="n">
        <f aca="false">IF(OR(AS8=0,AH8=""),"",ROUND(N(AC8)*AH8,0))</f>
        <v>118</v>
      </c>
      <c r="AP8" s="25" t="n">
        <f aca="false">IF(OR(AS8=0,AH8=""),"",ROUND(N(AD8)*AH8,0))</f>
        <v>2478000</v>
      </c>
      <c r="AQ8" s="25" t="n">
        <f aca="false">IF(OR(AS8=0,AH8=""),"",ROUND(N(AF8)*AH8,0))</f>
        <v>566400</v>
      </c>
      <c r="AR8" s="25" t="n">
        <f aca="false">IF(AS8=0,"",IFERROR(MATCH(C8,JurList,0),999)*1000+ROW())</f>
        <v>2008</v>
      </c>
      <c r="AS8" s="25" t="n">
        <f aca="false">IF(COUNTA(B8:C8,W8:AF8)&gt;0,1,0)</f>
        <v>1</v>
      </c>
    </row>
    <row r="9" customFormat="false" ht="15" hidden="false" customHeight="false" outlineLevel="0" collapsed="false">
      <c r="A9" s="5"/>
      <c r="B9" s="5"/>
      <c r="C9" s="5"/>
      <c r="D9" s="5"/>
      <c r="E9" s="18"/>
      <c r="F9" s="5"/>
      <c r="G9" s="18"/>
      <c r="H9" s="5"/>
      <c r="I9" s="18"/>
      <c r="J9" s="18"/>
      <c r="K9" s="18"/>
      <c r="L9" s="18"/>
      <c r="M9" s="18"/>
      <c r="N9" s="18"/>
      <c r="O9" s="18"/>
      <c r="P9" s="18"/>
      <c r="Q9" s="18"/>
      <c r="R9" s="18"/>
      <c r="S9" s="18"/>
      <c r="T9" s="18"/>
      <c r="U9" s="18"/>
      <c r="V9" s="5"/>
      <c r="W9" s="19"/>
      <c r="X9" s="19"/>
      <c r="Y9" s="19"/>
      <c r="Z9" s="19"/>
      <c r="AA9" s="19"/>
      <c r="AB9" s="19"/>
      <c r="AC9" s="19"/>
      <c r="AD9" s="19"/>
      <c r="AE9" s="19"/>
      <c r="AF9" s="19"/>
      <c r="AG9" s="18"/>
      <c r="AH9" s="24" t="str">
        <f aca="false">IF(AS9=0,"",IFERROR(INDEX(RateList,MATCH(G9,CurList,0)),""))</f>
        <v/>
      </c>
      <c r="AI9" s="25" t="str">
        <f aca="false">IF(OR(AS9=0,AH9=""),"",ROUND(N(W9)*AH9,0))</f>
        <v/>
      </c>
      <c r="AJ9" s="25" t="str">
        <f aca="false">IF(OR(AS9=0,AH9=""),"",ROUND(N(X9)*AH9,0))</f>
        <v/>
      </c>
      <c r="AK9" s="25" t="str">
        <f aca="false">IF(OR(AS9=0,AH9=""),"",AI9+AJ9)</f>
        <v/>
      </c>
      <c r="AL9" s="25" t="str">
        <f aca="false">IF(OR(AS9=0,AH9=""),"",ROUND(N(Z9)*AH9,0))</f>
        <v/>
      </c>
      <c r="AM9" s="25" t="str">
        <f aca="false">IF(OR(AS9=0,AH9=""),"",ROUND(N(AA9)*AH9,0))</f>
        <v/>
      </c>
      <c r="AN9" s="25" t="str">
        <f aca="false">IF(OR(AS9=0,AH9=""),"",ROUND(N(AB9)*AH9,0))</f>
        <v/>
      </c>
      <c r="AO9" s="25" t="str">
        <f aca="false">IF(OR(AS9=0,AH9=""),"",ROUND(N(AC9)*AH9,0))</f>
        <v/>
      </c>
      <c r="AP9" s="25" t="str">
        <f aca="false">IF(OR(AS9=0,AH9=""),"",ROUND(N(AD9)*AH9,0))</f>
        <v/>
      </c>
      <c r="AQ9" s="25" t="str">
        <f aca="false">IF(OR(AS9=0,AH9=""),"",ROUND(N(AF9)*AH9,0))</f>
        <v/>
      </c>
      <c r="AR9" s="25" t="str">
        <f aca="false">IF(AS9=0,"",IFERROR(MATCH(C9,JurList,0),999)*1000+ROW())</f>
        <v/>
      </c>
      <c r="AS9" s="25" t="n">
        <f aca="false">IF(COUNTA(B9:C9,W9:AF9)&gt;0,1,0)</f>
        <v>0</v>
      </c>
    </row>
    <row r="10" customFormat="false" ht="15" hidden="false" customHeight="false" outlineLevel="0" collapsed="false">
      <c r="A10" s="5"/>
      <c r="B10" s="5"/>
      <c r="C10" s="5"/>
      <c r="D10" s="5"/>
      <c r="E10" s="18"/>
      <c r="F10" s="5"/>
      <c r="G10" s="18"/>
      <c r="H10" s="5"/>
      <c r="I10" s="18"/>
      <c r="J10" s="18"/>
      <c r="K10" s="18"/>
      <c r="L10" s="18"/>
      <c r="M10" s="18"/>
      <c r="N10" s="18"/>
      <c r="O10" s="18"/>
      <c r="P10" s="18"/>
      <c r="Q10" s="18"/>
      <c r="R10" s="18"/>
      <c r="S10" s="18"/>
      <c r="T10" s="18"/>
      <c r="U10" s="18"/>
      <c r="V10" s="5"/>
      <c r="W10" s="19"/>
      <c r="X10" s="19"/>
      <c r="Y10" s="19"/>
      <c r="Z10" s="19"/>
      <c r="AA10" s="19"/>
      <c r="AB10" s="19"/>
      <c r="AC10" s="19"/>
      <c r="AD10" s="19"/>
      <c r="AE10" s="19"/>
      <c r="AF10" s="19"/>
      <c r="AG10" s="18"/>
      <c r="AH10" s="24" t="str">
        <f aca="false">IF(AS10=0,"",IFERROR(INDEX(RateList,MATCH(G10,CurList,0)),""))</f>
        <v/>
      </c>
      <c r="AI10" s="25" t="str">
        <f aca="false">IF(OR(AS10=0,AH10=""),"",ROUND(N(W10)*AH10,0))</f>
        <v/>
      </c>
      <c r="AJ10" s="25" t="str">
        <f aca="false">IF(OR(AS10=0,AH10=""),"",ROUND(N(X10)*AH10,0))</f>
        <v/>
      </c>
      <c r="AK10" s="25" t="str">
        <f aca="false">IF(OR(AS10=0,AH10=""),"",AI10+AJ10)</f>
        <v/>
      </c>
      <c r="AL10" s="25" t="str">
        <f aca="false">IF(OR(AS10=0,AH10=""),"",ROUND(N(Z10)*AH10,0))</f>
        <v/>
      </c>
      <c r="AM10" s="25" t="str">
        <f aca="false">IF(OR(AS10=0,AH10=""),"",ROUND(N(AA10)*AH10,0))</f>
        <v/>
      </c>
      <c r="AN10" s="25" t="str">
        <f aca="false">IF(OR(AS10=0,AH10=""),"",ROUND(N(AB10)*AH10,0))</f>
        <v/>
      </c>
      <c r="AO10" s="25" t="str">
        <f aca="false">IF(OR(AS10=0,AH10=""),"",ROUND(N(AC10)*AH10,0))</f>
        <v/>
      </c>
      <c r="AP10" s="25" t="str">
        <f aca="false">IF(OR(AS10=0,AH10=""),"",ROUND(N(AD10)*AH10,0))</f>
        <v/>
      </c>
      <c r="AQ10" s="25" t="str">
        <f aca="false">IF(OR(AS10=0,AH10=""),"",ROUND(N(AF10)*AH10,0))</f>
        <v/>
      </c>
      <c r="AR10" s="25" t="str">
        <f aca="false">IF(AS10=0,"",IFERROR(MATCH(C10,JurList,0),999)*1000+ROW())</f>
        <v/>
      </c>
      <c r="AS10" s="25" t="n">
        <f aca="false">IF(COUNTA(B10:C10,W10:AF10)&gt;0,1,0)</f>
        <v>0</v>
      </c>
    </row>
    <row r="11" customFormat="false" ht="15" hidden="false" customHeight="false" outlineLevel="0" collapsed="false">
      <c r="A11" s="5"/>
      <c r="B11" s="5"/>
      <c r="C11" s="5"/>
      <c r="D11" s="5"/>
      <c r="E11" s="18"/>
      <c r="F11" s="5"/>
      <c r="G11" s="18"/>
      <c r="H11" s="5"/>
      <c r="I11" s="18"/>
      <c r="J11" s="18"/>
      <c r="K11" s="18"/>
      <c r="L11" s="18"/>
      <c r="M11" s="18"/>
      <c r="N11" s="18"/>
      <c r="O11" s="18"/>
      <c r="P11" s="18"/>
      <c r="Q11" s="18"/>
      <c r="R11" s="18"/>
      <c r="S11" s="18"/>
      <c r="T11" s="18"/>
      <c r="U11" s="18"/>
      <c r="V11" s="5"/>
      <c r="W11" s="19"/>
      <c r="X11" s="19"/>
      <c r="Y11" s="19"/>
      <c r="Z11" s="19"/>
      <c r="AA11" s="19"/>
      <c r="AB11" s="19"/>
      <c r="AC11" s="19"/>
      <c r="AD11" s="19"/>
      <c r="AE11" s="19"/>
      <c r="AF11" s="19"/>
      <c r="AG11" s="18"/>
      <c r="AH11" s="24" t="str">
        <f aca="false">IF(AS11=0,"",IFERROR(INDEX(RateList,MATCH(G11,CurList,0)),""))</f>
        <v/>
      </c>
      <c r="AI11" s="25" t="str">
        <f aca="false">IF(OR(AS11=0,AH11=""),"",ROUND(N(W11)*AH11,0))</f>
        <v/>
      </c>
      <c r="AJ11" s="25" t="str">
        <f aca="false">IF(OR(AS11=0,AH11=""),"",ROUND(N(X11)*AH11,0))</f>
        <v/>
      </c>
      <c r="AK11" s="25" t="str">
        <f aca="false">IF(OR(AS11=0,AH11=""),"",AI11+AJ11)</f>
        <v/>
      </c>
      <c r="AL11" s="25" t="str">
        <f aca="false">IF(OR(AS11=0,AH11=""),"",ROUND(N(Z11)*AH11,0))</f>
        <v/>
      </c>
      <c r="AM11" s="25" t="str">
        <f aca="false">IF(OR(AS11=0,AH11=""),"",ROUND(N(AA11)*AH11,0))</f>
        <v/>
      </c>
      <c r="AN11" s="25" t="str">
        <f aca="false">IF(OR(AS11=0,AH11=""),"",ROUND(N(AB11)*AH11,0))</f>
        <v/>
      </c>
      <c r="AO11" s="25" t="str">
        <f aca="false">IF(OR(AS11=0,AH11=""),"",ROUND(N(AC11)*AH11,0))</f>
        <v/>
      </c>
      <c r="AP11" s="25" t="str">
        <f aca="false">IF(OR(AS11=0,AH11=""),"",ROUND(N(AD11)*AH11,0))</f>
        <v/>
      </c>
      <c r="AQ11" s="25" t="str">
        <f aca="false">IF(OR(AS11=0,AH11=""),"",ROUND(N(AF11)*AH11,0))</f>
        <v/>
      </c>
      <c r="AR11" s="25" t="str">
        <f aca="false">IF(AS11=0,"",IFERROR(MATCH(C11,JurList,0),999)*1000+ROW())</f>
        <v/>
      </c>
      <c r="AS11" s="25" t="n">
        <f aca="false">IF(COUNTA(B11:C11,W11:AF11)&gt;0,1,0)</f>
        <v>0</v>
      </c>
    </row>
    <row r="12" customFormat="false" ht="15" hidden="false" customHeight="false" outlineLevel="0" collapsed="false">
      <c r="A12" s="5"/>
      <c r="B12" s="5"/>
      <c r="C12" s="5"/>
      <c r="D12" s="5"/>
      <c r="E12" s="18"/>
      <c r="F12" s="5"/>
      <c r="G12" s="18"/>
      <c r="H12" s="5"/>
      <c r="I12" s="18"/>
      <c r="J12" s="18"/>
      <c r="K12" s="18"/>
      <c r="L12" s="18"/>
      <c r="M12" s="18"/>
      <c r="N12" s="18"/>
      <c r="O12" s="18"/>
      <c r="P12" s="18"/>
      <c r="Q12" s="18"/>
      <c r="R12" s="18"/>
      <c r="S12" s="18"/>
      <c r="T12" s="18"/>
      <c r="U12" s="18"/>
      <c r="V12" s="5"/>
      <c r="W12" s="19"/>
      <c r="X12" s="19"/>
      <c r="Y12" s="19"/>
      <c r="Z12" s="19"/>
      <c r="AA12" s="19"/>
      <c r="AB12" s="19"/>
      <c r="AC12" s="19"/>
      <c r="AD12" s="19"/>
      <c r="AE12" s="19"/>
      <c r="AF12" s="19"/>
      <c r="AG12" s="18"/>
      <c r="AH12" s="24" t="str">
        <f aca="false">IF(AS12=0,"",IFERROR(INDEX(RateList,MATCH(G12,CurList,0)),""))</f>
        <v/>
      </c>
      <c r="AI12" s="25" t="str">
        <f aca="false">IF(OR(AS12=0,AH12=""),"",ROUND(N(W12)*AH12,0))</f>
        <v/>
      </c>
      <c r="AJ12" s="25" t="str">
        <f aca="false">IF(OR(AS12=0,AH12=""),"",ROUND(N(X12)*AH12,0))</f>
        <v/>
      </c>
      <c r="AK12" s="25" t="str">
        <f aca="false">IF(OR(AS12=0,AH12=""),"",AI12+AJ12)</f>
        <v/>
      </c>
      <c r="AL12" s="25" t="str">
        <f aca="false">IF(OR(AS12=0,AH12=""),"",ROUND(N(Z12)*AH12,0))</f>
        <v/>
      </c>
      <c r="AM12" s="25" t="str">
        <f aca="false">IF(OR(AS12=0,AH12=""),"",ROUND(N(AA12)*AH12,0))</f>
        <v/>
      </c>
      <c r="AN12" s="25" t="str">
        <f aca="false">IF(OR(AS12=0,AH12=""),"",ROUND(N(AB12)*AH12,0))</f>
        <v/>
      </c>
      <c r="AO12" s="25" t="str">
        <f aca="false">IF(OR(AS12=0,AH12=""),"",ROUND(N(AC12)*AH12,0))</f>
        <v/>
      </c>
      <c r="AP12" s="25" t="str">
        <f aca="false">IF(OR(AS12=0,AH12=""),"",ROUND(N(AD12)*AH12,0))</f>
        <v/>
      </c>
      <c r="AQ12" s="25" t="str">
        <f aca="false">IF(OR(AS12=0,AH12=""),"",ROUND(N(AF12)*AH12,0))</f>
        <v/>
      </c>
      <c r="AR12" s="25" t="str">
        <f aca="false">IF(AS12=0,"",IFERROR(MATCH(C12,JurList,0),999)*1000+ROW())</f>
        <v/>
      </c>
      <c r="AS12" s="25" t="n">
        <f aca="false">IF(COUNTA(B12:C12,W12:AF12)&gt;0,1,0)</f>
        <v>0</v>
      </c>
    </row>
    <row r="13" customFormat="false" ht="15" hidden="false" customHeight="false" outlineLevel="0" collapsed="false">
      <c r="A13" s="5"/>
      <c r="B13" s="5"/>
      <c r="C13" s="5"/>
      <c r="D13" s="5"/>
      <c r="E13" s="18"/>
      <c r="F13" s="5"/>
      <c r="G13" s="18"/>
      <c r="H13" s="5"/>
      <c r="I13" s="18"/>
      <c r="J13" s="18"/>
      <c r="K13" s="18"/>
      <c r="L13" s="18"/>
      <c r="M13" s="18"/>
      <c r="N13" s="18"/>
      <c r="O13" s="18"/>
      <c r="P13" s="18"/>
      <c r="Q13" s="18"/>
      <c r="R13" s="18"/>
      <c r="S13" s="18"/>
      <c r="T13" s="18"/>
      <c r="U13" s="18"/>
      <c r="V13" s="5"/>
      <c r="W13" s="19"/>
      <c r="X13" s="19"/>
      <c r="Y13" s="19"/>
      <c r="Z13" s="19"/>
      <c r="AA13" s="19"/>
      <c r="AB13" s="19"/>
      <c r="AC13" s="19"/>
      <c r="AD13" s="19"/>
      <c r="AE13" s="19"/>
      <c r="AF13" s="19"/>
      <c r="AG13" s="18"/>
      <c r="AH13" s="24" t="str">
        <f aca="false">IF(AS13=0,"",IFERROR(INDEX(RateList,MATCH(G13,CurList,0)),""))</f>
        <v/>
      </c>
      <c r="AI13" s="25" t="str">
        <f aca="false">IF(OR(AS13=0,AH13=""),"",ROUND(N(W13)*AH13,0))</f>
        <v/>
      </c>
      <c r="AJ13" s="25" t="str">
        <f aca="false">IF(OR(AS13=0,AH13=""),"",ROUND(N(X13)*AH13,0))</f>
        <v/>
      </c>
      <c r="AK13" s="25" t="str">
        <f aca="false">IF(OR(AS13=0,AH13=""),"",AI13+AJ13)</f>
        <v/>
      </c>
      <c r="AL13" s="25" t="str">
        <f aca="false">IF(OR(AS13=0,AH13=""),"",ROUND(N(Z13)*AH13,0))</f>
        <v/>
      </c>
      <c r="AM13" s="25" t="str">
        <f aca="false">IF(OR(AS13=0,AH13=""),"",ROUND(N(AA13)*AH13,0))</f>
        <v/>
      </c>
      <c r="AN13" s="25" t="str">
        <f aca="false">IF(OR(AS13=0,AH13=""),"",ROUND(N(AB13)*AH13,0))</f>
        <v/>
      </c>
      <c r="AO13" s="25" t="str">
        <f aca="false">IF(OR(AS13=0,AH13=""),"",ROUND(N(AC13)*AH13,0))</f>
        <v/>
      </c>
      <c r="AP13" s="25" t="str">
        <f aca="false">IF(OR(AS13=0,AH13=""),"",ROUND(N(AD13)*AH13,0))</f>
        <v/>
      </c>
      <c r="AQ13" s="25" t="str">
        <f aca="false">IF(OR(AS13=0,AH13=""),"",ROUND(N(AF13)*AH13,0))</f>
        <v/>
      </c>
      <c r="AR13" s="25" t="str">
        <f aca="false">IF(AS13=0,"",IFERROR(MATCH(C13,JurList,0),999)*1000+ROW())</f>
        <v/>
      </c>
      <c r="AS13" s="25" t="n">
        <f aca="false">IF(COUNTA(B13:C13,W13:AF13)&gt;0,1,0)</f>
        <v>0</v>
      </c>
    </row>
    <row r="14" customFormat="false" ht="15" hidden="false" customHeight="false" outlineLevel="0" collapsed="false">
      <c r="A14" s="5"/>
      <c r="B14" s="5"/>
      <c r="C14" s="5"/>
      <c r="D14" s="5"/>
      <c r="E14" s="18"/>
      <c r="F14" s="5"/>
      <c r="G14" s="18"/>
      <c r="H14" s="5"/>
      <c r="I14" s="18"/>
      <c r="J14" s="18"/>
      <c r="K14" s="18"/>
      <c r="L14" s="18"/>
      <c r="M14" s="18"/>
      <c r="N14" s="18"/>
      <c r="O14" s="18"/>
      <c r="P14" s="18"/>
      <c r="Q14" s="18"/>
      <c r="R14" s="18"/>
      <c r="S14" s="18"/>
      <c r="T14" s="18"/>
      <c r="U14" s="18"/>
      <c r="V14" s="5"/>
      <c r="W14" s="19"/>
      <c r="X14" s="19"/>
      <c r="Y14" s="19"/>
      <c r="Z14" s="19"/>
      <c r="AA14" s="19"/>
      <c r="AB14" s="19"/>
      <c r="AC14" s="19"/>
      <c r="AD14" s="19"/>
      <c r="AE14" s="19"/>
      <c r="AF14" s="19"/>
      <c r="AG14" s="18"/>
      <c r="AH14" s="24" t="str">
        <f aca="false">IF(AS14=0,"",IFERROR(INDEX(RateList,MATCH(G14,CurList,0)),""))</f>
        <v/>
      </c>
      <c r="AI14" s="25" t="str">
        <f aca="false">IF(OR(AS14=0,AH14=""),"",ROUND(N(W14)*AH14,0))</f>
        <v/>
      </c>
      <c r="AJ14" s="25" t="str">
        <f aca="false">IF(OR(AS14=0,AH14=""),"",ROUND(N(X14)*AH14,0))</f>
        <v/>
      </c>
      <c r="AK14" s="25" t="str">
        <f aca="false">IF(OR(AS14=0,AH14=""),"",AI14+AJ14)</f>
        <v/>
      </c>
      <c r="AL14" s="25" t="str">
        <f aca="false">IF(OR(AS14=0,AH14=""),"",ROUND(N(Z14)*AH14,0))</f>
        <v/>
      </c>
      <c r="AM14" s="25" t="str">
        <f aca="false">IF(OR(AS14=0,AH14=""),"",ROUND(N(AA14)*AH14,0))</f>
        <v/>
      </c>
      <c r="AN14" s="25" t="str">
        <f aca="false">IF(OR(AS14=0,AH14=""),"",ROUND(N(AB14)*AH14,0))</f>
        <v/>
      </c>
      <c r="AO14" s="25" t="str">
        <f aca="false">IF(OR(AS14=0,AH14=""),"",ROUND(N(AC14)*AH14,0))</f>
        <v/>
      </c>
      <c r="AP14" s="25" t="str">
        <f aca="false">IF(OR(AS14=0,AH14=""),"",ROUND(N(AD14)*AH14,0))</f>
        <v/>
      </c>
      <c r="AQ14" s="25" t="str">
        <f aca="false">IF(OR(AS14=0,AH14=""),"",ROUND(N(AF14)*AH14,0))</f>
        <v/>
      </c>
      <c r="AR14" s="25" t="str">
        <f aca="false">IF(AS14=0,"",IFERROR(MATCH(C14,JurList,0),999)*1000+ROW())</f>
        <v/>
      </c>
      <c r="AS14" s="25" t="n">
        <f aca="false">IF(COUNTA(B14:C14,W14:AF14)&gt;0,1,0)</f>
        <v>0</v>
      </c>
    </row>
    <row r="15" customFormat="false" ht="15" hidden="false" customHeight="false" outlineLevel="0" collapsed="false">
      <c r="A15" s="5"/>
      <c r="B15" s="5"/>
      <c r="C15" s="5"/>
      <c r="D15" s="5"/>
      <c r="E15" s="18"/>
      <c r="F15" s="5"/>
      <c r="G15" s="18"/>
      <c r="H15" s="5"/>
      <c r="I15" s="18"/>
      <c r="J15" s="18"/>
      <c r="K15" s="18"/>
      <c r="L15" s="18"/>
      <c r="M15" s="18"/>
      <c r="N15" s="18"/>
      <c r="O15" s="18"/>
      <c r="P15" s="18"/>
      <c r="Q15" s="18"/>
      <c r="R15" s="18"/>
      <c r="S15" s="18"/>
      <c r="T15" s="18"/>
      <c r="U15" s="18"/>
      <c r="V15" s="5"/>
      <c r="W15" s="19"/>
      <c r="X15" s="19"/>
      <c r="Y15" s="19"/>
      <c r="Z15" s="19"/>
      <c r="AA15" s="19"/>
      <c r="AB15" s="19"/>
      <c r="AC15" s="19"/>
      <c r="AD15" s="19"/>
      <c r="AE15" s="19"/>
      <c r="AF15" s="19"/>
      <c r="AG15" s="18"/>
      <c r="AH15" s="24" t="str">
        <f aca="false">IF(AS15=0,"",IFERROR(INDEX(RateList,MATCH(G15,CurList,0)),""))</f>
        <v/>
      </c>
      <c r="AI15" s="25" t="str">
        <f aca="false">IF(OR(AS15=0,AH15=""),"",ROUND(N(W15)*AH15,0))</f>
        <v/>
      </c>
      <c r="AJ15" s="25" t="str">
        <f aca="false">IF(OR(AS15=0,AH15=""),"",ROUND(N(X15)*AH15,0))</f>
        <v/>
      </c>
      <c r="AK15" s="25" t="str">
        <f aca="false">IF(OR(AS15=0,AH15=""),"",AI15+AJ15)</f>
        <v/>
      </c>
      <c r="AL15" s="25" t="str">
        <f aca="false">IF(OR(AS15=0,AH15=""),"",ROUND(N(Z15)*AH15,0))</f>
        <v/>
      </c>
      <c r="AM15" s="25" t="str">
        <f aca="false">IF(OR(AS15=0,AH15=""),"",ROUND(N(AA15)*AH15,0))</f>
        <v/>
      </c>
      <c r="AN15" s="25" t="str">
        <f aca="false">IF(OR(AS15=0,AH15=""),"",ROUND(N(AB15)*AH15,0))</f>
        <v/>
      </c>
      <c r="AO15" s="25" t="str">
        <f aca="false">IF(OR(AS15=0,AH15=""),"",ROUND(N(AC15)*AH15,0))</f>
        <v/>
      </c>
      <c r="AP15" s="25" t="str">
        <f aca="false">IF(OR(AS15=0,AH15=""),"",ROUND(N(AD15)*AH15,0))</f>
        <v/>
      </c>
      <c r="AQ15" s="25" t="str">
        <f aca="false">IF(OR(AS15=0,AH15=""),"",ROUND(N(AF15)*AH15,0))</f>
        <v/>
      </c>
      <c r="AR15" s="25" t="str">
        <f aca="false">IF(AS15=0,"",IFERROR(MATCH(C15,JurList,0),999)*1000+ROW())</f>
        <v/>
      </c>
      <c r="AS15" s="25" t="n">
        <f aca="false">IF(COUNTA(B15:C15,W15:AF15)&gt;0,1,0)</f>
        <v>0</v>
      </c>
    </row>
    <row r="16" customFormat="false" ht="15" hidden="false" customHeight="false" outlineLevel="0" collapsed="false">
      <c r="A16" s="5"/>
      <c r="B16" s="5"/>
      <c r="C16" s="5"/>
      <c r="D16" s="5"/>
      <c r="E16" s="18"/>
      <c r="F16" s="5"/>
      <c r="G16" s="18"/>
      <c r="H16" s="5"/>
      <c r="I16" s="18"/>
      <c r="J16" s="18"/>
      <c r="K16" s="18"/>
      <c r="L16" s="18"/>
      <c r="M16" s="18"/>
      <c r="N16" s="18"/>
      <c r="O16" s="18"/>
      <c r="P16" s="18"/>
      <c r="Q16" s="18"/>
      <c r="R16" s="18"/>
      <c r="S16" s="18"/>
      <c r="T16" s="18"/>
      <c r="U16" s="18"/>
      <c r="V16" s="5"/>
      <c r="W16" s="19"/>
      <c r="X16" s="19"/>
      <c r="Y16" s="19"/>
      <c r="Z16" s="19"/>
      <c r="AA16" s="19"/>
      <c r="AB16" s="19"/>
      <c r="AC16" s="19"/>
      <c r="AD16" s="19"/>
      <c r="AE16" s="19"/>
      <c r="AF16" s="19"/>
      <c r="AG16" s="18"/>
      <c r="AH16" s="24" t="str">
        <f aca="false">IF(AS16=0,"",IFERROR(INDEX(RateList,MATCH(G16,CurList,0)),""))</f>
        <v/>
      </c>
      <c r="AI16" s="25" t="str">
        <f aca="false">IF(OR(AS16=0,AH16=""),"",ROUND(N(W16)*AH16,0))</f>
        <v/>
      </c>
      <c r="AJ16" s="25" t="str">
        <f aca="false">IF(OR(AS16=0,AH16=""),"",ROUND(N(X16)*AH16,0))</f>
        <v/>
      </c>
      <c r="AK16" s="25" t="str">
        <f aca="false">IF(OR(AS16=0,AH16=""),"",AI16+AJ16)</f>
        <v/>
      </c>
      <c r="AL16" s="25" t="str">
        <f aca="false">IF(OR(AS16=0,AH16=""),"",ROUND(N(Z16)*AH16,0))</f>
        <v/>
      </c>
      <c r="AM16" s="25" t="str">
        <f aca="false">IF(OR(AS16=0,AH16=""),"",ROUND(N(AA16)*AH16,0))</f>
        <v/>
      </c>
      <c r="AN16" s="25" t="str">
        <f aca="false">IF(OR(AS16=0,AH16=""),"",ROUND(N(AB16)*AH16,0))</f>
        <v/>
      </c>
      <c r="AO16" s="25" t="str">
        <f aca="false">IF(OR(AS16=0,AH16=""),"",ROUND(N(AC16)*AH16,0))</f>
        <v/>
      </c>
      <c r="AP16" s="25" t="str">
        <f aca="false">IF(OR(AS16=0,AH16=""),"",ROUND(N(AD16)*AH16,0))</f>
        <v/>
      </c>
      <c r="AQ16" s="25" t="str">
        <f aca="false">IF(OR(AS16=0,AH16=""),"",ROUND(N(AF16)*AH16,0))</f>
        <v/>
      </c>
      <c r="AR16" s="25" t="str">
        <f aca="false">IF(AS16=0,"",IFERROR(MATCH(C16,JurList,0),999)*1000+ROW())</f>
        <v/>
      </c>
      <c r="AS16" s="25" t="n">
        <f aca="false">IF(COUNTA(B16:C16,W16:AF16)&gt;0,1,0)</f>
        <v>0</v>
      </c>
    </row>
    <row r="17" customFormat="false" ht="15" hidden="false" customHeight="false" outlineLevel="0" collapsed="false">
      <c r="A17" s="5"/>
      <c r="B17" s="5"/>
      <c r="C17" s="5"/>
      <c r="D17" s="5"/>
      <c r="E17" s="18"/>
      <c r="F17" s="5"/>
      <c r="G17" s="18"/>
      <c r="H17" s="5"/>
      <c r="I17" s="18"/>
      <c r="J17" s="18"/>
      <c r="K17" s="18"/>
      <c r="L17" s="18"/>
      <c r="M17" s="18"/>
      <c r="N17" s="18"/>
      <c r="O17" s="18"/>
      <c r="P17" s="18"/>
      <c r="Q17" s="18"/>
      <c r="R17" s="18"/>
      <c r="S17" s="18"/>
      <c r="T17" s="18"/>
      <c r="U17" s="18"/>
      <c r="V17" s="5"/>
      <c r="W17" s="19"/>
      <c r="X17" s="19"/>
      <c r="Y17" s="19"/>
      <c r="Z17" s="19"/>
      <c r="AA17" s="19"/>
      <c r="AB17" s="19"/>
      <c r="AC17" s="19"/>
      <c r="AD17" s="19"/>
      <c r="AE17" s="19"/>
      <c r="AF17" s="19"/>
      <c r="AG17" s="18"/>
      <c r="AH17" s="24" t="str">
        <f aca="false">IF(AS17=0,"",IFERROR(INDEX(RateList,MATCH(G17,CurList,0)),""))</f>
        <v/>
      </c>
      <c r="AI17" s="25" t="str">
        <f aca="false">IF(OR(AS17=0,AH17=""),"",ROUND(N(W17)*AH17,0))</f>
        <v/>
      </c>
      <c r="AJ17" s="25" t="str">
        <f aca="false">IF(OR(AS17=0,AH17=""),"",ROUND(N(X17)*AH17,0))</f>
        <v/>
      </c>
      <c r="AK17" s="25" t="str">
        <f aca="false">IF(OR(AS17=0,AH17=""),"",AI17+AJ17)</f>
        <v/>
      </c>
      <c r="AL17" s="25" t="str">
        <f aca="false">IF(OR(AS17=0,AH17=""),"",ROUND(N(Z17)*AH17,0))</f>
        <v/>
      </c>
      <c r="AM17" s="25" t="str">
        <f aca="false">IF(OR(AS17=0,AH17=""),"",ROUND(N(AA17)*AH17,0))</f>
        <v/>
      </c>
      <c r="AN17" s="25" t="str">
        <f aca="false">IF(OR(AS17=0,AH17=""),"",ROUND(N(AB17)*AH17,0))</f>
        <v/>
      </c>
      <c r="AO17" s="25" t="str">
        <f aca="false">IF(OR(AS17=0,AH17=""),"",ROUND(N(AC17)*AH17,0))</f>
        <v/>
      </c>
      <c r="AP17" s="25" t="str">
        <f aca="false">IF(OR(AS17=0,AH17=""),"",ROUND(N(AD17)*AH17,0))</f>
        <v/>
      </c>
      <c r="AQ17" s="25" t="str">
        <f aca="false">IF(OR(AS17=0,AH17=""),"",ROUND(N(AF17)*AH17,0))</f>
        <v/>
      </c>
      <c r="AR17" s="25" t="str">
        <f aca="false">IF(AS17=0,"",IFERROR(MATCH(C17,JurList,0),999)*1000+ROW())</f>
        <v/>
      </c>
      <c r="AS17" s="25" t="n">
        <f aca="false">IF(COUNTA(B17:C17,W17:AF17)&gt;0,1,0)</f>
        <v>0</v>
      </c>
    </row>
    <row r="18" customFormat="false" ht="15" hidden="false" customHeight="false" outlineLevel="0" collapsed="false">
      <c r="A18" s="5"/>
      <c r="B18" s="5"/>
      <c r="C18" s="5"/>
      <c r="D18" s="5"/>
      <c r="E18" s="18"/>
      <c r="F18" s="5"/>
      <c r="G18" s="18"/>
      <c r="H18" s="5"/>
      <c r="I18" s="18"/>
      <c r="J18" s="18"/>
      <c r="K18" s="18"/>
      <c r="L18" s="18"/>
      <c r="M18" s="18"/>
      <c r="N18" s="18"/>
      <c r="O18" s="18"/>
      <c r="P18" s="18"/>
      <c r="Q18" s="18"/>
      <c r="R18" s="18"/>
      <c r="S18" s="18"/>
      <c r="T18" s="18"/>
      <c r="U18" s="18"/>
      <c r="V18" s="5"/>
      <c r="W18" s="19"/>
      <c r="X18" s="19"/>
      <c r="Y18" s="19"/>
      <c r="Z18" s="19"/>
      <c r="AA18" s="19"/>
      <c r="AB18" s="19"/>
      <c r="AC18" s="19"/>
      <c r="AD18" s="19"/>
      <c r="AE18" s="19"/>
      <c r="AF18" s="19"/>
      <c r="AG18" s="18"/>
      <c r="AH18" s="24" t="str">
        <f aca="false">IF(AS18=0,"",IFERROR(INDEX(RateList,MATCH(G18,CurList,0)),""))</f>
        <v/>
      </c>
      <c r="AI18" s="25" t="str">
        <f aca="false">IF(OR(AS18=0,AH18=""),"",ROUND(N(W18)*AH18,0))</f>
        <v/>
      </c>
      <c r="AJ18" s="25" t="str">
        <f aca="false">IF(OR(AS18=0,AH18=""),"",ROUND(N(X18)*AH18,0))</f>
        <v/>
      </c>
      <c r="AK18" s="25" t="str">
        <f aca="false">IF(OR(AS18=0,AH18=""),"",AI18+AJ18)</f>
        <v/>
      </c>
      <c r="AL18" s="25" t="str">
        <f aca="false">IF(OR(AS18=0,AH18=""),"",ROUND(N(Z18)*AH18,0))</f>
        <v/>
      </c>
      <c r="AM18" s="25" t="str">
        <f aca="false">IF(OR(AS18=0,AH18=""),"",ROUND(N(AA18)*AH18,0))</f>
        <v/>
      </c>
      <c r="AN18" s="25" t="str">
        <f aca="false">IF(OR(AS18=0,AH18=""),"",ROUND(N(AB18)*AH18,0))</f>
        <v/>
      </c>
      <c r="AO18" s="25" t="str">
        <f aca="false">IF(OR(AS18=0,AH18=""),"",ROUND(N(AC18)*AH18,0))</f>
        <v/>
      </c>
      <c r="AP18" s="25" t="str">
        <f aca="false">IF(OR(AS18=0,AH18=""),"",ROUND(N(AD18)*AH18,0))</f>
        <v/>
      </c>
      <c r="AQ18" s="25" t="str">
        <f aca="false">IF(OR(AS18=0,AH18=""),"",ROUND(N(AF18)*AH18,0))</f>
        <v/>
      </c>
      <c r="AR18" s="25" t="str">
        <f aca="false">IF(AS18=0,"",IFERROR(MATCH(C18,JurList,0),999)*1000+ROW())</f>
        <v/>
      </c>
      <c r="AS18" s="25" t="n">
        <f aca="false">IF(COUNTA(B18:C18,W18:AF18)&gt;0,1,0)</f>
        <v>0</v>
      </c>
    </row>
    <row r="19" customFormat="false" ht="15" hidden="false" customHeight="false" outlineLevel="0" collapsed="false">
      <c r="A19" s="5"/>
      <c r="B19" s="5"/>
      <c r="C19" s="5"/>
      <c r="D19" s="5"/>
      <c r="E19" s="18"/>
      <c r="F19" s="5"/>
      <c r="G19" s="18"/>
      <c r="H19" s="5"/>
      <c r="I19" s="18"/>
      <c r="J19" s="18"/>
      <c r="K19" s="18"/>
      <c r="L19" s="18"/>
      <c r="M19" s="18"/>
      <c r="N19" s="18"/>
      <c r="O19" s="18"/>
      <c r="P19" s="18"/>
      <c r="Q19" s="18"/>
      <c r="R19" s="18"/>
      <c r="S19" s="18"/>
      <c r="T19" s="18"/>
      <c r="U19" s="18"/>
      <c r="V19" s="5"/>
      <c r="W19" s="19"/>
      <c r="X19" s="19"/>
      <c r="Y19" s="19"/>
      <c r="Z19" s="19"/>
      <c r="AA19" s="19"/>
      <c r="AB19" s="19"/>
      <c r="AC19" s="19"/>
      <c r="AD19" s="19"/>
      <c r="AE19" s="19"/>
      <c r="AF19" s="19"/>
      <c r="AG19" s="18"/>
      <c r="AH19" s="24" t="str">
        <f aca="false">IF(AS19=0,"",IFERROR(INDEX(RateList,MATCH(G19,CurList,0)),""))</f>
        <v/>
      </c>
      <c r="AI19" s="25" t="str">
        <f aca="false">IF(OR(AS19=0,AH19=""),"",ROUND(N(W19)*AH19,0))</f>
        <v/>
      </c>
      <c r="AJ19" s="25" t="str">
        <f aca="false">IF(OR(AS19=0,AH19=""),"",ROUND(N(X19)*AH19,0))</f>
        <v/>
      </c>
      <c r="AK19" s="25" t="str">
        <f aca="false">IF(OR(AS19=0,AH19=""),"",AI19+AJ19)</f>
        <v/>
      </c>
      <c r="AL19" s="25" t="str">
        <f aca="false">IF(OR(AS19=0,AH19=""),"",ROUND(N(Z19)*AH19,0))</f>
        <v/>
      </c>
      <c r="AM19" s="25" t="str">
        <f aca="false">IF(OR(AS19=0,AH19=""),"",ROUND(N(AA19)*AH19,0))</f>
        <v/>
      </c>
      <c r="AN19" s="25" t="str">
        <f aca="false">IF(OR(AS19=0,AH19=""),"",ROUND(N(AB19)*AH19,0))</f>
        <v/>
      </c>
      <c r="AO19" s="25" t="str">
        <f aca="false">IF(OR(AS19=0,AH19=""),"",ROUND(N(AC19)*AH19,0))</f>
        <v/>
      </c>
      <c r="AP19" s="25" t="str">
        <f aca="false">IF(OR(AS19=0,AH19=""),"",ROUND(N(AD19)*AH19,0))</f>
        <v/>
      </c>
      <c r="AQ19" s="25" t="str">
        <f aca="false">IF(OR(AS19=0,AH19=""),"",ROUND(N(AF19)*AH19,0))</f>
        <v/>
      </c>
      <c r="AR19" s="25" t="str">
        <f aca="false">IF(AS19=0,"",IFERROR(MATCH(C19,JurList,0),999)*1000+ROW())</f>
        <v/>
      </c>
      <c r="AS19" s="25" t="n">
        <f aca="false">IF(COUNTA(B19:C19,W19:AF19)&gt;0,1,0)</f>
        <v>0</v>
      </c>
    </row>
    <row r="20" customFormat="false" ht="15" hidden="false" customHeight="false" outlineLevel="0" collapsed="false">
      <c r="A20" s="5"/>
      <c r="B20" s="5"/>
      <c r="C20" s="5"/>
      <c r="D20" s="5"/>
      <c r="E20" s="18"/>
      <c r="F20" s="5"/>
      <c r="G20" s="18"/>
      <c r="H20" s="5"/>
      <c r="I20" s="18"/>
      <c r="J20" s="18"/>
      <c r="K20" s="18"/>
      <c r="L20" s="18"/>
      <c r="M20" s="18"/>
      <c r="N20" s="18"/>
      <c r="O20" s="18"/>
      <c r="P20" s="18"/>
      <c r="Q20" s="18"/>
      <c r="R20" s="18"/>
      <c r="S20" s="18"/>
      <c r="T20" s="18"/>
      <c r="U20" s="18"/>
      <c r="V20" s="5"/>
      <c r="W20" s="19"/>
      <c r="X20" s="19"/>
      <c r="Y20" s="19"/>
      <c r="Z20" s="19"/>
      <c r="AA20" s="19"/>
      <c r="AB20" s="19"/>
      <c r="AC20" s="19"/>
      <c r="AD20" s="19"/>
      <c r="AE20" s="19"/>
      <c r="AF20" s="19"/>
      <c r="AG20" s="18"/>
      <c r="AH20" s="24" t="str">
        <f aca="false">IF(AS20=0,"",IFERROR(INDEX(RateList,MATCH(G20,CurList,0)),""))</f>
        <v/>
      </c>
      <c r="AI20" s="25" t="str">
        <f aca="false">IF(OR(AS20=0,AH20=""),"",ROUND(N(W20)*AH20,0))</f>
        <v/>
      </c>
      <c r="AJ20" s="25" t="str">
        <f aca="false">IF(OR(AS20=0,AH20=""),"",ROUND(N(X20)*AH20,0))</f>
        <v/>
      </c>
      <c r="AK20" s="25" t="str">
        <f aca="false">IF(OR(AS20=0,AH20=""),"",AI20+AJ20)</f>
        <v/>
      </c>
      <c r="AL20" s="25" t="str">
        <f aca="false">IF(OR(AS20=0,AH20=""),"",ROUND(N(Z20)*AH20,0))</f>
        <v/>
      </c>
      <c r="AM20" s="25" t="str">
        <f aca="false">IF(OR(AS20=0,AH20=""),"",ROUND(N(AA20)*AH20,0))</f>
        <v/>
      </c>
      <c r="AN20" s="25" t="str">
        <f aca="false">IF(OR(AS20=0,AH20=""),"",ROUND(N(AB20)*AH20,0))</f>
        <v/>
      </c>
      <c r="AO20" s="25" t="str">
        <f aca="false">IF(OR(AS20=0,AH20=""),"",ROUND(N(AC20)*AH20,0))</f>
        <v/>
      </c>
      <c r="AP20" s="25" t="str">
        <f aca="false">IF(OR(AS20=0,AH20=""),"",ROUND(N(AD20)*AH20,0))</f>
        <v/>
      </c>
      <c r="AQ20" s="25" t="str">
        <f aca="false">IF(OR(AS20=0,AH20=""),"",ROUND(N(AF20)*AH20,0))</f>
        <v/>
      </c>
      <c r="AR20" s="25" t="str">
        <f aca="false">IF(AS20=0,"",IFERROR(MATCH(C20,JurList,0),999)*1000+ROW())</f>
        <v/>
      </c>
      <c r="AS20" s="25" t="n">
        <f aca="false">IF(COUNTA(B20:C20,W20:AF20)&gt;0,1,0)</f>
        <v>0</v>
      </c>
    </row>
    <row r="21" customFormat="false" ht="15" hidden="false" customHeight="false" outlineLevel="0" collapsed="false">
      <c r="A21" s="5"/>
      <c r="B21" s="5"/>
      <c r="C21" s="5"/>
      <c r="D21" s="5"/>
      <c r="E21" s="18"/>
      <c r="F21" s="5"/>
      <c r="G21" s="18"/>
      <c r="H21" s="5"/>
      <c r="I21" s="18"/>
      <c r="J21" s="18"/>
      <c r="K21" s="18"/>
      <c r="L21" s="18"/>
      <c r="M21" s="18"/>
      <c r="N21" s="18"/>
      <c r="O21" s="18"/>
      <c r="P21" s="18"/>
      <c r="Q21" s="18"/>
      <c r="R21" s="18"/>
      <c r="S21" s="18"/>
      <c r="T21" s="18"/>
      <c r="U21" s="18"/>
      <c r="V21" s="5"/>
      <c r="W21" s="19"/>
      <c r="X21" s="19"/>
      <c r="Y21" s="19"/>
      <c r="Z21" s="19"/>
      <c r="AA21" s="19"/>
      <c r="AB21" s="19"/>
      <c r="AC21" s="19"/>
      <c r="AD21" s="19"/>
      <c r="AE21" s="19"/>
      <c r="AF21" s="19"/>
      <c r="AG21" s="18"/>
      <c r="AH21" s="24" t="str">
        <f aca="false">IF(AS21=0,"",IFERROR(INDEX(RateList,MATCH(G21,CurList,0)),""))</f>
        <v/>
      </c>
      <c r="AI21" s="25" t="str">
        <f aca="false">IF(OR(AS21=0,AH21=""),"",ROUND(N(W21)*AH21,0))</f>
        <v/>
      </c>
      <c r="AJ21" s="25" t="str">
        <f aca="false">IF(OR(AS21=0,AH21=""),"",ROUND(N(X21)*AH21,0))</f>
        <v/>
      </c>
      <c r="AK21" s="25" t="str">
        <f aca="false">IF(OR(AS21=0,AH21=""),"",AI21+AJ21)</f>
        <v/>
      </c>
      <c r="AL21" s="25" t="str">
        <f aca="false">IF(OR(AS21=0,AH21=""),"",ROUND(N(Z21)*AH21,0))</f>
        <v/>
      </c>
      <c r="AM21" s="25" t="str">
        <f aca="false">IF(OR(AS21=0,AH21=""),"",ROUND(N(AA21)*AH21,0))</f>
        <v/>
      </c>
      <c r="AN21" s="25" t="str">
        <f aca="false">IF(OR(AS21=0,AH21=""),"",ROUND(N(AB21)*AH21,0))</f>
        <v/>
      </c>
      <c r="AO21" s="25" t="str">
        <f aca="false">IF(OR(AS21=0,AH21=""),"",ROUND(N(AC21)*AH21,0))</f>
        <v/>
      </c>
      <c r="AP21" s="25" t="str">
        <f aca="false">IF(OR(AS21=0,AH21=""),"",ROUND(N(AD21)*AH21,0))</f>
        <v/>
      </c>
      <c r="AQ21" s="25" t="str">
        <f aca="false">IF(OR(AS21=0,AH21=""),"",ROUND(N(AF21)*AH21,0))</f>
        <v/>
      </c>
      <c r="AR21" s="25" t="str">
        <f aca="false">IF(AS21=0,"",IFERROR(MATCH(C21,JurList,0),999)*1000+ROW())</f>
        <v/>
      </c>
      <c r="AS21" s="25" t="n">
        <f aca="false">IF(COUNTA(B21:C21,W21:AF21)&gt;0,1,0)</f>
        <v>0</v>
      </c>
    </row>
    <row r="22" customFormat="false" ht="15" hidden="false" customHeight="false" outlineLevel="0" collapsed="false">
      <c r="A22" s="5"/>
      <c r="B22" s="5"/>
      <c r="C22" s="5"/>
      <c r="D22" s="5"/>
      <c r="E22" s="18"/>
      <c r="F22" s="5"/>
      <c r="G22" s="18"/>
      <c r="H22" s="5"/>
      <c r="I22" s="18"/>
      <c r="J22" s="18"/>
      <c r="K22" s="18"/>
      <c r="L22" s="18"/>
      <c r="M22" s="18"/>
      <c r="N22" s="18"/>
      <c r="O22" s="18"/>
      <c r="P22" s="18"/>
      <c r="Q22" s="18"/>
      <c r="R22" s="18"/>
      <c r="S22" s="18"/>
      <c r="T22" s="18"/>
      <c r="U22" s="18"/>
      <c r="V22" s="5"/>
      <c r="W22" s="19"/>
      <c r="X22" s="19"/>
      <c r="Y22" s="19"/>
      <c r="Z22" s="19"/>
      <c r="AA22" s="19"/>
      <c r="AB22" s="19"/>
      <c r="AC22" s="19"/>
      <c r="AD22" s="19"/>
      <c r="AE22" s="19"/>
      <c r="AF22" s="19"/>
      <c r="AG22" s="18"/>
      <c r="AH22" s="24" t="str">
        <f aca="false">IF(AS22=0,"",IFERROR(INDEX(RateList,MATCH(G22,CurList,0)),""))</f>
        <v/>
      </c>
      <c r="AI22" s="25" t="str">
        <f aca="false">IF(OR(AS22=0,AH22=""),"",ROUND(N(W22)*AH22,0))</f>
        <v/>
      </c>
      <c r="AJ22" s="25" t="str">
        <f aca="false">IF(OR(AS22=0,AH22=""),"",ROUND(N(X22)*AH22,0))</f>
        <v/>
      </c>
      <c r="AK22" s="25" t="str">
        <f aca="false">IF(OR(AS22=0,AH22=""),"",AI22+AJ22)</f>
        <v/>
      </c>
      <c r="AL22" s="25" t="str">
        <f aca="false">IF(OR(AS22=0,AH22=""),"",ROUND(N(Z22)*AH22,0))</f>
        <v/>
      </c>
      <c r="AM22" s="25" t="str">
        <f aca="false">IF(OR(AS22=0,AH22=""),"",ROUND(N(AA22)*AH22,0))</f>
        <v/>
      </c>
      <c r="AN22" s="25" t="str">
        <f aca="false">IF(OR(AS22=0,AH22=""),"",ROUND(N(AB22)*AH22,0))</f>
        <v/>
      </c>
      <c r="AO22" s="25" t="str">
        <f aca="false">IF(OR(AS22=0,AH22=""),"",ROUND(N(AC22)*AH22,0))</f>
        <v/>
      </c>
      <c r="AP22" s="25" t="str">
        <f aca="false">IF(OR(AS22=0,AH22=""),"",ROUND(N(AD22)*AH22,0))</f>
        <v/>
      </c>
      <c r="AQ22" s="25" t="str">
        <f aca="false">IF(OR(AS22=0,AH22=""),"",ROUND(N(AF22)*AH22,0))</f>
        <v/>
      </c>
      <c r="AR22" s="25" t="str">
        <f aca="false">IF(AS22=0,"",IFERROR(MATCH(C22,JurList,0),999)*1000+ROW())</f>
        <v/>
      </c>
      <c r="AS22" s="25" t="n">
        <f aca="false">IF(COUNTA(B22:C22,W22:AF22)&gt;0,1,0)</f>
        <v>0</v>
      </c>
    </row>
    <row r="23" customFormat="false" ht="15" hidden="false" customHeight="false" outlineLevel="0" collapsed="false">
      <c r="A23" s="5"/>
      <c r="B23" s="5"/>
      <c r="C23" s="5"/>
      <c r="D23" s="5"/>
      <c r="E23" s="18"/>
      <c r="F23" s="5"/>
      <c r="G23" s="18"/>
      <c r="H23" s="5"/>
      <c r="I23" s="18"/>
      <c r="J23" s="18"/>
      <c r="K23" s="18"/>
      <c r="L23" s="18"/>
      <c r="M23" s="18"/>
      <c r="N23" s="18"/>
      <c r="O23" s="18"/>
      <c r="P23" s="18"/>
      <c r="Q23" s="18"/>
      <c r="R23" s="18"/>
      <c r="S23" s="18"/>
      <c r="T23" s="18"/>
      <c r="U23" s="18"/>
      <c r="V23" s="5"/>
      <c r="W23" s="19"/>
      <c r="X23" s="19"/>
      <c r="Y23" s="19"/>
      <c r="Z23" s="19"/>
      <c r="AA23" s="19"/>
      <c r="AB23" s="19"/>
      <c r="AC23" s="19"/>
      <c r="AD23" s="19"/>
      <c r="AE23" s="19"/>
      <c r="AF23" s="19"/>
      <c r="AG23" s="18"/>
      <c r="AH23" s="24" t="str">
        <f aca="false">IF(AS23=0,"",IFERROR(INDEX(RateList,MATCH(G23,CurList,0)),""))</f>
        <v/>
      </c>
      <c r="AI23" s="25" t="str">
        <f aca="false">IF(OR(AS23=0,AH23=""),"",ROUND(N(W23)*AH23,0))</f>
        <v/>
      </c>
      <c r="AJ23" s="25" t="str">
        <f aca="false">IF(OR(AS23=0,AH23=""),"",ROUND(N(X23)*AH23,0))</f>
        <v/>
      </c>
      <c r="AK23" s="25" t="str">
        <f aca="false">IF(OR(AS23=0,AH23=""),"",AI23+AJ23)</f>
        <v/>
      </c>
      <c r="AL23" s="25" t="str">
        <f aca="false">IF(OR(AS23=0,AH23=""),"",ROUND(N(Z23)*AH23,0))</f>
        <v/>
      </c>
      <c r="AM23" s="25" t="str">
        <f aca="false">IF(OR(AS23=0,AH23=""),"",ROUND(N(AA23)*AH23,0))</f>
        <v/>
      </c>
      <c r="AN23" s="25" t="str">
        <f aca="false">IF(OR(AS23=0,AH23=""),"",ROUND(N(AB23)*AH23,0))</f>
        <v/>
      </c>
      <c r="AO23" s="25" t="str">
        <f aca="false">IF(OR(AS23=0,AH23=""),"",ROUND(N(AC23)*AH23,0))</f>
        <v/>
      </c>
      <c r="AP23" s="25" t="str">
        <f aca="false">IF(OR(AS23=0,AH23=""),"",ROUND(N(AD23)*AH23,0))</f>
        <v/>
      </c>
      <c r="AQ23" s="25" t="str">
        <f aca="false">IF(OR(AS23=0,AH23=""),"",ROUND(N(AF23)*AH23,0))</f>
        <v/>
      </c>
      <c r="AR23" s="25" t="str">
        <f aca="false">IF(AS23=0,"",IFERROR(MATCH(C23,JurList,0),999)*1000+ROW())</f>
        <v/>
      </c>
      <c r="AS23" s="25" t="n">
        <f aca="false">IF(COUNTA(B23:C23,W23:AF23)&gt;0,1,0)</f>
        <v>0</v>
      </c>
    </row>
    <row r="24" customFormat="false" ht="15" hidden="false" customHeight="false" outlineLevel="0" collapsed="false">
      <c r="A24" s="5"/>
      <c r="B24" s="5"/>
      <c r="C24" s="5"/>
      <c r="D24" s="5"/>
      <c r="E24" s="18"/>
      <c r="F24" s="5"/>
      <c r="G24" s="18"/>
      <c r="H24" s="5"/>
      <c r="I24" s="18"/>
      <c r="J24" s="18"/>
      <c r="K24" s="18"/>
      <c r="L24" s="18"/>
      <c r="M24" s="18"/>
      <c r="N24" s="18"/>
      <c r="O24" s="18"/>
      <c r="P24" s="18"/>
      <c r="Q24" s="18"/>
      <c r="R24" s="18"/>
      <c r="S24" s="18"/>
      <c r="T24" s="18"/>
      <c r="U24" s="18"/>
      <c r="V24" s="5"/>
      <c r="W24" s="19"/>
      <c r="X24" s="19"/>
      <c r="Y24" s="19"/>
      <c r="Z24" s="19"/>
      <c r="AA24" s="19"/>
      <c r="AB24" s="19"/>
      <c r="AC24" s="19"/>
      <c r="AD24" s="19"/>
      <c r="AE24" s="19"/>
      <c r="AF24" s="19"/>
      <c r="AG24" s="18"/>
      <c r="AH24" s="24" t="str">
        <f aca="false">IF(AS24=0,"",IFERROR(INDEX(RateList,MATCH(G24,CurList,0)),""))</f>
        <v/>
      </c>
      <c r="AI24" s="25" t="str">
        <f aca="false">IF(OR(AS24=0,AH24=""),"",ROUND(N(W24)*AH24,0))</f>
        <v/>
      </c>
      <c r="AJ24" s="25" t="str">
        <f aca="false">IF(OR(AS24=0,AH24=""),"",ROUND(N(X24)*AH24,0))</f>
        <v/>
      </c>
      <c r="AK24" s="25" t="str">
        <f aca="false">IF(OR(AS24=0,AH24=""),"",AI24+AJ24)</f>
        <v/>
      </c>
      <c r="AL24" s="25" t="str">
        <f aca="false">IF(OR(AS24=0,AH24=""),"",ROUND(N(Z24)*AH24,0))</f>
        <v/>
      </c>
      <c r="AM24" s="25" t="str">
        <f aca="false">IF(OR(AS24=0,AH24=""),"",ROUND(N(AA24)*AH24,0))</f>
        <v/>
      </c>
      <c r="AN24" s="25" t="str">
        <f aca="false">IF(OR(AS24=0,AH24=""),"",ROUND(N(AB24)*AH24,0))</f>
        <v/>
      </c>
      <c r="AO24" s="25" t="str">
        <f aca="false">IF(OR(AS24=0,AH24=""),"",ROUND(N(AC24)*AH24,0))</f>
        <v/>
      </c>
      <c r="AP24" s="25" t="str">
        <f aca="false">IF(OR(AS24=0,AH24=""),"",ROUND(N(AD24)*AH24,0))</f>
        <v/>
      </c>
      <c r="AQ24" s="25" t="str">
        <f aca="false">IF(OR(AS24=0,AH24=""),"",ROUND(N(AF24)*AH24,0))</f>
        <v/>
      </c>
      <c r="AR24" s="25" t="str">
        <f aca="false">IF(AS24=0,"",IFERROR(MATCH(C24,JurList,0),999)*1000+ROW())</f>
        <v/>
      </c>
      <c r="AS24" s="25" t="n">
        <f aca="false">IF(COUNTA(B24:C24,W24:AF24)&gt;0,1,0)</f>
        <v>0</v>
      </c>
    </row>
    <row r="25" customFormat="false" ht="15" hidden="false" customHeight="false" outlineLevel="0" collapsed="false">
      <c r="A25" s="5"/>
      <c r="B25" s="5"/>
      <c r="C25" s="5"/>
      <c r="D25" s="5"/>
      <c r="E25" s="18"/>
      <c r="F25" s="5"/>
      <c r="G25" s="18"/>
      <c r="H25" s="5"/>
      <c r="I25" s="18"/>
      <c r="J25" s="18"/>
      <c r="K25" s="18"/>
      <c r="L25" s="18"/>
      <c r="M25" s="18"/>
      <c r="N25" s="18"/>
      <c r="O25" s="18"/>
      <c r="P25" s="18"/>
      <c r="Q25" s="18"/>
      <c r="R25" s="18"/>
      <c r="S25" s="18"/>
      <c r="T25" s="18"/>
      <c r="U25" s="18"/>
      <c r="V25" s="5"/>
      <c r="W25" s="19"/>
      <c r="X25" s="19"/>
      <c r="Y25" s="19"/>
      <c r="Z25" s="19"/>
      <c r="AA25" s="19"/>
      <c r="AB25" s="19"/>
      <c r="AC25" s="19"/>
      <c r="AD25" s="19"/>
      <c r="AE25" s="19"/>
      <c r="AF25" s="19"/>
      <c r="AG25" s="18"/>
      <c r="AH25" s="24" t="str">
        <f aca="false">IF(AS25=0,"",IFERROR(INDEX(RateList,MATCH(G25,CurList,0)),""))</f>
        <v/>
      </c>
      <c r="AI25" s="25" t="str">
        <f aca="false">IF(OR(AS25=0,AH25=""),"",ROUND(N(W25)*AH25,0))</f>
        <v/>
      </c>
      <c r="AJ25" s="25" t="str">
        <f aca="false">IF(OR(AS25=0,AH25=""),"",ROUND(N(X25)*AH25,0))</f>
        <v/>
      </c>
      <c r="AK25" s="25" t="str">
        <f aca="false">IF(OR(AS25=0,AH25=""),"",AI25+AJ25)</f>
        <v/>
      </c>
      <c r="AL25" s="25" t="str">
        <f aca="false">IF(OR(AS25=0,AH25=""),"",ROUND(N(Z25)*AH25,0))</f>
        <v/>
      </c>
      <c r="AM25" s="25" t="str">
        <f aca="false">IF(OR(AS25=0,AH25=""),"",ROUND(N(AA25)*AH25,0))</f>
        <v/>
      </c>
      <c r="AN25" s="25" t="str">
        <f aca="false">IF(OR(AS25=0,AH25=""),"",ROUND(N(AB25)*AH25,0))</f>
        <v/>
      </c>
      <c r="AO25" s="25" t="str">
        <f aca="false">IF(OR(AS25=0,AH25=""),"",ROUND(N(AC25)*AH25,0))</f>
        <v/>
      </c>
      <c r="AP25" s="25" t="str">
        <f aca="false">IF(OR(AS25=0,AH25=""),"",ROUND(N(AD25)*AH25,0))</f>
        <v/>
      </c>
      <c r="AQ25" s="25" t="str">
        <f aca="false">IF(OR(AS25=0,AH25=""),"",ROUND(N(AF25)*AH25,0))</f>
        <v/>
      </c>
      <c r="AR25" s="25" t="str">
        <f aca="false">IF(AS25=0,"",IFERROR(MATCH(C25,JurList,0),999)*1000+ROW())</f>
        <v/>
      </c>
      <c r="AS25" s="25" t="n">
        <f aca="false">IF(COUNTA(B25:C25,W25:AF25)&gt;0,1,0)</f>
        <v>0</v>
      </c>
    </row>
    <row r="26" customFormat="false" ht="15" hidden="false" customHeight="false" outlineLevel="0" collapsed="false">
      <c r="A26" s="5"/>
      <c r="B26" s="5"/>
      <c r="C26" s="5"/>
      <c r="D26" s="5"/>
      <c r="E26" s="18"/>
      <c r="F26" s="5"/>
      <c r="G26" s="18"/>
      <c r="H26" s="5"/>
      <c r="I26" s="18"/>
      <c r="J26" s="18"/>
      <c r="K26" s="18"/>
      <c r="L26" s="18"/>
      <c r="M26" s="18"/>
      <c r="N26" s="18"/>
      <c r="O26" s="18"/>
      <c r="P26" s="18"/>
      <c r="Q26" s="18"/>
      <c r="R26" s="18"/>
      <c r="S26" s="18"/>
      <c r="T26" s="18"/>
      <c r="U26" s="18"/>
      <c r="V26" s="5"/>
      <c r="W26" s="19"/>
      <c r="X26" s="19"/>
      <c r="Y26" s="19"/>
      <c r="Z26" s="19"/>
      <c r="AA26" s="19"/>
      <c r="AB26" s="19"/>
      <c r="AC26" s="19"/>
      <c r="AD26" s="19"/>
      <c r="AE26" s="19"/>
      <c r="AF26" s="19"/>
      <c r="AG26" s="18"/>
      <c r="AH26" s="24" t="str">
        <f aca="false">IF(AS26=0,"",IFERROR(INDEX(RateList,MATCH(G26,CurList,0)),""))</f>
        <v/>
      </c>
      <c r="AI26" s="25" t="str">
        <f aca="false">IF(OR(AS26=0,AH26=""),"",ROUND(N(W26)*AH26,0))</f>
        <v/>
      </c>
      <c r="AJ26" s="25" t="str">
        <f aca="false">IF(OR(AS26=0,AH26=""),"",ROUND(N(X26)*AH26,0))</f>
        <v/>
      </c>
      <c r="AK26" s="25" t="str">
        <f aca="false">IF(OR(AS26=0,AH26=""),"",AI26+AJ26)</f>
        <v/>
      </c>
      <c r="AL26" s="25" t="str">
        <f aca="false">IF(OR(AS26=0,AH26=""),"",ROUND(N(Z26)*AH26,0))</f>
        <v/>
      </c>
      <c r="AM26" s="25" t="str">
        <f aca="false">IF(OR(AS26=0,AH26=""),"",ROUND(N(AA26)*AH26,0))</f>
        <v/>
      </c>
      <c r="AN26" s="25" t="str">
        <f aca="false">IF(OR(AS26=0,AH26=""),"",ROUND(N(AB26)*AH26,0))</f>
        <v/>
      </c>
      <c r="AO26" s="25" t="str">
        <f aca="false">IF(OR(AS26=0,AH26=""),"",ROUND(N(AC26)*AH26,0))</f>
        <v/>
      </c>
      <c r="AP26" s="25" t="str">
        <f aca="false">IF(OR(AS26=0,AH26=""),"",ROUND(N(AD26)*AH26,0))</f>
        <v/>
      </c>
      <c r="AQ26" s="25" t="str">
        <f aca="false">IF(OR(AS26=0,AH26=""),"",ROUND(N(AF26)*AH26,0))</f>
        <v/>
      </c>
      <c r="AR26" s="25" t="str">
        <f aca="false">IF(AS26=0,"",IFERROR(MATCH(C26,JurList,0),999)*1000+ROW())</f>
        <v/>
      </c>
      <c r="AS26" s="25" t="n">
        <f aca="false">IF(COUNTA(B26:C26,W26:AF26)&gt;0,1,0)</f>
        <v>0</v>
      </c>
    </row>
    <row r="27" customFormat="false" ht="15" hidden="false" customHeight="false" outlineLevel="0" collapsed="false">
      <c r="A27" s="5"/>
      <c r="B27" s="5"/>
      <c r="C27" s="5"/>
      <c r="D27" s="5"/>
      <c r="E27" s="18"/>
      <c r="F27" s="5"/>
      <c r="G27" s="18"/>
      <c r="H27" s="5"/>
      <c r="I27" s="18"/>
      <c r="J27" s="18"/>
      <c r="K27" s="18"/>
      <c r="L27" s="18"/>
      <c r="M27" s="18"/>
      <c r="N27" s="18"/>
      <c r="O27" s="18"/>
      <c r="P27" s="18"/>
      <c r="Q27" s="18"/>
      <c r="R27" s="18"/>
      <c r="S27" s="18"/>
      <c r="T27" s="18"/>
      <c r="U27" s="18"/>
      <c r="V27" s="5"/>
      <c r="W27" s="19"/>
      <c r="X27" s="19"/>
      <c r="Y27" s="19"/>
      <c r="Z27" s="19"/>
      <c r="AA27" s="19"/>
      <c r="AB27" s="19"/>
      <c r="AC27" s="19"/>
      <c r="AD27" s="19"/>
      <c r="AE27" s="19"/>
      <c r="AF27" s="19"/>
      <c r="AG27" s="18"/>
      <c r="AH27" s="24" t="str">
        <f aca="false">IF(AS27=0,"",IFERROR(INDEX(RateList,MATCH(G27,CurList,0)),""))</f>
        <v/>
      </c>
      <c r="AI27" s="25" t="str">
        <f aca="false">IF(OR(AS27=0,AH27=""),"",ROUND(N(W27)*AH27,0))</f>
        <v/>
      </c>
      <c r="AJ27" s="25" t="str">
        <f aca="false">IF(OR(AS27=0,AH27=""),"",ROUND(N(X27)*AH27,0))</f>
        <v/>
      </c>
      <c r="AK27" s="25" t="str">
        <f aca="false">IF(OR(AS27=0,AH27=""),"",AI27+AJ27)</f>
        <v/>
      </c>
      <c r="AL27" s="25" t="str">
        <f aca="false">IF(OR(AS27=0,AH27=""),"",ROUND(N(Z27)*AH27,0))</f>
        <v/>
      </c>
      <c r="AM27" s="25" t="str">
        <f aca="false">IF(OR(AS27=0,AH27=""),"",ROUND(N(AA27)*AH27,0))</f>
        <v/>
      </c>
      <c r="AN27" s="25" t="str">
        <f aca="false">IF(OR(AS27=0,AH27=""),"",ROUND(N(AB27)*AH27,0))</f>
        <v/>
      </c>
      <c r="AO27" s="25" t="str">
        <f aca="false">IF(OR(AS27=0,AH27=""),"",ROUND(N(AC27)*AH27,0))</f>
        <v/>
      </c>
      <c r="AP27" s="25" t="str">
        <f aca="false">IF(OR(AS27=0,AH27=""),"",ROUND(N(AD27)*AH27,0))</f>
        <v/>
      </c>
      <c r="AQ27" s="25" t="str">
        <f aca="false">IF(OR(AS27=0,AH27=""),"",ROUND(N(AF27)*AH27,0))</f>
        <v/>
      </c>
      <c r="AR27" s="25" t="str">
        <f aca="false">IF(AS27=0,"",IFERROR(MATCH(C27,JurList,0),999)*1000+ROW())</f>
        <v/>
      </c>
      <c r="AS27" s="25" t="n">
        <f aca="false">IF(COUNTA(B27:C27,W27:AF27)&gt;0,1,0)</f>
        <v>0</v>
      </c>
    </row>
    <row r="28" customFormat="false" ht="15" hidden="false" customHeight="false" outlineLevel="0" collapsed="false">
      <c r="A28" s="5"/>
      <c r="B28" s="5"/>
      <c r="C28" s="5"/>
      <c r="D28" s="5"/>
      <c r="E28" s="18"/>
      <c r="F28" s="5"/>
      <c r="G28" s="18"/>
      <c r="H28" s="5"/>
      <c r="I28" s="18"/>
      <c r="J28" s="18"/>
      <c r="K28" s="18"/>
      <c r="L28" s="18"/>
      <c r="M28" s="18"/>
      <c r="N28" s="18"/>
      <c r="O28" s="18"/>
      <c r="P28" s="18"/>
      <c r="Q28" s="18"/>
      <c r="R28" s="18"/>
      <c r="S28" s="18"/>
      <c r="T28" s="18"/>
      <c r="U28" s="18"/>
      <c r="V28" s="5"/>
      <c r="W28" s="19"/>
      <c r="X28" s="19"/>
      <c r="Y28" s="19"/>
      <c r="Z28" s="19"/>
      <c r="AA28" s="19"/>
      <c r="AB28" s="19"/>
      <c r="AC28" s="19"/>
      <c r="AD28" s="19"/>
      <c r="AE28" s="19"/>
      <c r="AF28" s="19"/>
      <c r="AG28" s="18"/>
      <c r="AH28" s="24" t="str">
        <f aca="false">IF(AS28=0,"",IFERROR(INDEX(RateList,MATCH(G28,CurList,0)),""))</f>
        <v/>
      </c>
      <c r="AI28" s="25" t="str">
        <f aca="false">IF(OR(AS28=0,AH28=""),"",ROUND(N(W28)*AH28,0))</f>
        <v/>
      </c>
      <c r="AJ28" s="25" t="str">
        <f aca="false">IF(OR(AS28=0,AH28=""),"",ROUND(N(X28)*AH28,0))</f>
        <v/>
      </c>
      <c r="AK28" s="25" t="str">
        <f aca="false">IF(OR(AS28=0,AH28=""),"",AI28+AJ28)</f>
        <v/>
      </c>
      <c r="AL28" s="25" t="str">
        <f aca="false">IF(OR(AS28=0,AH28=""),"",ROUND(N(Z28)*AH28,0))</f>
        <v/>
      </c>
      <c r="AM28" s="25" t="str">
        <f aca="false">IF(OR(AS28=0,AH28=""),"",ROUND(N(AA28)*AH28,0))</f>
        <v/>
      </c>
      <c r="AN28" s="25" t="str">
        <f aca="false">IF(OR(AS28=0,AH28=""),"",ROUND(N(AB28)*AH28,0))</f>
        <v/>
      </c>
      <c r="AO28" s="25" t="str">
        <f aca="false">IF(OR(AS28=0,AH28=""),"",ROUND(N(AC28)*AH28,0))</f>
        <v/>
      </c>
      <c r="AP28" s="25" t="str">
        <f aca="false">IF(OR(AS28=0,AH28=""),"",ROUND(N(AD28)*AH28,0))</f>
        <v/>
      </c>
      <c r="AQ28" s="25" t="str">
        <f aca="false">IF(OR(AS28=0,AH28=""),"",ROUND(N(AF28)*AH28,0))</f>
        <v/>
      </c>
      <c r="AR28" s="25" t="str">
        <f aca="false">IF(AS28=0,"",IFERROR(MATCH(C28,JurList,0),999)*1000+ROW())</f>
        <v/>
      </c>
      <c r="AS28" s="25" t="n">
        <f aca="false">IF(COUNTA(B28:C28,W28:AF28)&gt;0,1,0)</f>
        <v>0</v>
      </c>
    </row>
    <row r="29" customFormat="false" ht="15" hidden="false" customHeight="false" outlineLevel="0" collapsed="false">
      <c r="A29" s="5"/>
      <c r="B29" s="5"/>
      <c r="C29" s="5"/>
      <c r="D29" s="5"/>
      <c r="E29" s="18"/>
      <c r="F29" s="5"/>
      <c r="G29" s="18"/>
      <c r="H29" s="5"/>
      <c r="I29" s="18"/>
      <c r="J29" s="18"/>
      <c r="K29" s="18"/>
      <c r="L29" s="18"/>
      <c r="M29" s="18"/>
      <c r="N29" s="18"/>
      <c r="O29" s="18"/>
      <c r="P29" s="18"/>
      <c r="Q29" s="18"/>
      <c r="R29" s="18"/>
      <c r="S29" s="18"/>
      <c r="T29" s="18"/>
      <c r="U29" s="18"/>
      <c r="V29" s="5"/>
      <c r="W29" s="19"/>
      <c r="X29" s="19"/>
      <c r="Y29" s="19"/>
      <c r="Z29" s="19"/>
      <c r="AA29" s="19"/>
      <c r="AB29" s="19"/>
      <c r="AC29" s="19"/>
      <c r="AD29" s="19"/>
      <c r="AE29" s="19"/>
      <c r="AF29" s="19"/>
      <c r="AG29" s="18"/>
      <c r="AH29" s="24" t="str">
        <f aca="false">IF(AS29=0,"",IFERROR(INDEX(RateList,MATCH(G29,CurList,0)),""))</f>
        <v/>
      </c>
      <c r="AI29" s="25" t="str">
        <f aca="false">IF(OR(AS29=0,AH29=""),"",ROUND(N(W29)*AH29,0))</f>
        <v/>
      </c>
      <c r="AJ29" s="25" t="str">
        <f aca="false">IF(OR(AS29=0,AH29=""),"",ROUND(N(X29)*AH29,0))</f>
        <v/>
      </c>
      <c r="AK29" s="25" t="str">
        <f aca="false">IF(OR(AS29=0,AH29=""),"",AI29+AJ29)</f>
        <v/>
      </c>
      <c r="AL29" s="25" t="str">
        <f aca="false">IF(OR(AS29=0,AH29=""),"",ROUND(N(Z29)*AH29,0))</f>
        <v/>
      </c>
      <c r="AM29" s="25" t="str">
        <f aca="false">IF(OR(AS29=0,AH29=""),"",ROUND(N(AA29)*AH29,0))</f>
        <v/>
      </c>
      <c r="AN29" s="25" t="str">
        <f aca="false">IF(OR(AS29=0,AH29=""),"",ROUND(N(AB29)*AH29,0))</f>
        <v/>
      </c>
      <c r="AO29" s="25" t="str">
        <f aca="false">IF(OR(AS29=0,AH29=""),"",ROUND(N(AC29)*AH29,0))</f>
        <v/>
      </c>
      <c r="AP29" s="25" t="str">
        <f aca="false">IF(OR(AS29=0,AH29=""),"",ROUND(N(AD29)*AH29,0))</f>
        <v/>
      </c>
      <c r="AQ29" s="25" t="str">
        <f aca="false">IF(OR(AS29=0,AH29=""),"",ROUND(N(AF29)*AH29,0))</f>
        <v/>
      </c>
      <c r="AR29" s="25" t="str">
        <f aca="false">IF(AS29=0,"",IFERROR(MATCH(C29,JurList,0),999)*1000+ROW())</f>
        <v/>
      </c>
      <c r="AS29" s="25" t="n">
        <f aca="false">IF(COUNTA(B29:C29,W29:AF29)&gt;0,1,0)</f>
        <v>0</v>
      </c>
    </row>
    <row r="30" customFormat="false" ht="15" hidden="false" customHeight="false" outlineLevel="0" collapsed="false">
      <c r="A30" s="5"/>
      <c r="B30" s="5"/>
      <c r="C30" s="5"/>
      <c r="D30" s="5"/>
      <c r="E30" s="18"/>
      <c r="F30" s="5"/>
      <c r="G30" s="18"/>
      <c r="H30" s="5"/>
      <c r="I30" s="18"/>
      <c r="J30" s="18"/>
      <c r="K30" s="18"/>
      <c r="L30" s="18"/>
      <c r="M30" s="18"/>
      <c r="N30" s="18"/>
      <c r="O30" s="18"/>
      <c r="P30" s="18"/>
      <c r="Q30" s="18"/>
      <c r="R30" s="18"/>
      <c r="S30" s="18"/>
      <c r="T30" s="18"/>
      <c r="U30" s="18"/>
      <c r="V30" s="5"/>
      <c r="W30" s="19"/>
      <c r="X30" s="19"/>
      <c r="Y30" s="19"/>
      <c r="Z30" s="19"/>
      <c r="AA30" s="19"/>
      <c r="AB30" s="19"/>
      <c r="AC30" s="19"/>
      <c r="AD30" s="19"/>
      <c r="AE30" s="19"/>
      <c r="AF30" s="19"/>
      <c r="AG30" s="18"/>
      <c r="AH30" s="24" t="str">
        <f aca="false">IF(AS30=0,"",IFERROR(INDEX(RateList,MATCH(G30,CurList,0)),""))</f>
        <v/>
      </c>
      <c r="AI30" s="25" t="str">
        <f aca="false">IF(OR(AS30=0,AH30=""),"",ROUND(N(W30)*AH30,0))</f>
        <v/>
      </c>
      <c r="AJ30" s="25" t="str">
        <f aca="false">IF(OR(AS30=0,AH30=""),"",ROUND(N(X30)*AH30,0))</f>
        <v/>
      </c>
      <c r="AK30" s="25" t="str">
        <f aca="false">IF(OR(AS30=0,AH30=""),"",AI30+AJ30)</f>
        <v/>
      </c>
      <c r="AL30" s="25" t="str">
        <f aca="false">IF(OR(AS30=0,AH30=""),"",ROUND(N(Z30)*AH30,0))</f>
        <v/>
      </c>
      <c r="AM30" s="25" t="str">
        <f aca="false">IF(OR(AS30=0,AH30=""),"",ROUND(N(AA30)*AH30,0))</f>
        <v/>
      </c>
      <c r="AN30" s="25" t="str">
        <f aca="false">IF(OR(AS30=0,AH30=""),"",ROUND(N(AB30)*AH30,0))</f>
        <v/>
      </c>
      <c r="AO30" s="25" t="str">
        <f aca="false">IF(OR(AS30=0,AH30=""),"",ROUND(N(AC30)*AH30,0))</f>
        <v/>
      </c>
      <c r="AP30" s="25" t="str">
        <f aca="false">IF(OR(AS30=0,AH30=""),"",ROUND(N(AD30)*AH30,0))</f>
        <v/>
      </c>
      <c r="AQ30" s="25" t="str">
        <f aca="false">IF(OR(AS30=0,AH30=""),"",ROUND(N(AF30)*AH30,0))</f>
        <v/>
      </c>
      <c r="AR30" s="25" t="str">
        <f aca="false">IF(AS30=0,"",IFERROR(MATCH(C30,JurList,0),999)*1000+ROW())</f>
        <v/>
      </c>
      <c r="AS30" s="25" t="n">
        <f aca="false">IF(COUNTA(B30:C30,W30:AF30)&gt;0,1,0)</f>
        <v>0</v>
      </c>
    </row>
    <row r="31" customFormat="false" ht="15" hidden="false" customHeight="false" outlineLevel="0" collapsed="false">
      <c r="A31" s="5"/>
      <c r="B31" s="5"/>
      <c r="C31" s="5"/>
      <c r="D31" s="5"/>
      <c r="E31" s="18"/>
      <c r="F31" s="5"/>
      <c r="G31" s="18"/>
      <c r="H31" s="5"/>
      <c r="I31" s="18"/>
      <c r="J31" s="18"/>
      <c r="K31" s="18"/>
      <c r="L31" s="18"/>
      <c r="M31" s="18"/>
      <c r="N31" s="18"/>
      <c r="O31" s="18"/>
      <c r="P31" s="18"/>
      <c r="Q31" s="18"/>
      <c r="R31" s="18"/>
      <c r="S31" s="18"/>
      <c r="T31" s="18"/>
      <c r="U31" s="18"/>
      <c r="V31" s="5"/>
      <c r="W31" s="19"/>
      <c r="X31" s="19"/>
      <c r="Y31" s="19"/>
      <c r="Z31" s="19"/>
      <c r="AA31" s="19"/>
      <c r="AB31" s="19"/>
      <c r="AC31" s="19"/>
      <c r="AD31" s="19"/>
      <c r="AE31" s="19"/>
      <c r="AF31" s="19"/>
      <c r="AG31" s="18"/>
      <c r="AH31" s="24" t="str">
        <f aca="false">IF(AS31=0,"",IFERROR(INDEX(RateList,MATCH(G31,CurList,0)),""))</f>
        <v/>
      </c>
      <c r="AI31" s="25" t="str">
        <f aca="false">IF(OR(AS31=0,AH31=""),"",ROUND(N(W31)*AH31,0))</f>
        <v/>
      </c>
      <c r="AJ31" s="25" t="str">
        <f aca="false">IF(OR(AS31=0,AH31=""),"",ROUND(N(X31)*AH31,0))</f>
        <v/>
      </c>
      <c r="AK31" s="25" t="str">
        <f aca="false">IF(OR(AS31=0,AH31=""),"",AI31+AJ31)</f>
        <v/>
      </c>
      <c r="AL31" s="25" t="str">
        <f aca="false">IF(OR(AS31=0,AH31=""),"",ROUND(N(Z31)*AH31,0))</f>
        <v/>
      </c>
      <c r="AM31" s="25" t="str">
        <f aca="false">IF(OR(AS31=0,AH31=""),"",ROUND(N(AA31)*AH31,0))</f>
        <v/>
      </c>
      <c r="AN31" s="25" t="str">
        <f aca="false">IF(OR(AS31=0,AH31=""),"",ROUND(N(AB31)*AH31,0))</f>
        <v/>
      </c>
      <c r="AO31" s="25" t="str">
        <f aca="false">IF(OR(AS31=0,AH31=""),"",ROUND(N(AC31)*AH31,0))</f>
        <v/>
      </c>
      <c r="AP31" s="25" t="str">
        <f aca="false">IF(OR(AS31=0,AH31=""),"",ROUND(N(AD31)*AH31,0))</f>
        <v/>
      </c>
      <c r="AQ31" s="25" t="str">
        <f aca="false">IF(OR(AS31=0,AH31=""),"",ROUND(N(AF31)*AH31,0))</f>
        <v/>
      </c>
      <c r="AR31" s="25" t="str">
        <f aca="false">IF(AS31=0,"",IFERROR(MATCH(C31,JurList,0),999)*1000+ROW())</f>
        <v/>
      </c>
      <c r="AS31" s="25" t="n">
        <f aca="false">IF(COUNTA(B31:C31,W31:AF31)&gt;0,1,0)</f>
        <v>0</v>
      </c>
    </row>
    <row r="32" customFormat="false" ht="15" hidden="false" customHeight="false" outlineLevel="0" collapsed="false">
      <c r="A32" s="5"/>
      <c r="B32" s="5"/>
      <c r="C32" s="5"/>
      <c r="D32" s="5"/>
      <c r="E32" s="18"/>
      <c r="F32" s="5"/>
      <c r="G32" s="18"/>
      <c r="H32" s="5"/>
      <c r="I32" s="18"/>
      <c r="J32" s="18"/>
      <c r="K32" s="18"/>
      <c r="L32" s="18"/>
      <c r="M32" s="18"/>
      <c r="N32" s="18"/>
      <c r="O32" s="18"/>
      <c r="P32" s="18"/>
      <c r="Q32" s="18"/>
      <c r="R32" s="18"/>
      <c r="S32" s="18"/>
      <c r="T32" s="18"/>
      <c r="U32" s="18"/>
      <c r="V32" s="5"/>
      <c r="W32" s="19"/>
      <c r="X32" s="19"/>
      <c r="Y32" s="19"/>
      <c r="Z32" s="19"/>
      <c r="AA32" s="19"/>
      <c r="AB32" s="19"/>
      <c r="AC32" s="19"/>
      <c r="AD32" s="19"/>
      <c r="AE32" s="19"/>
      <c r="AF32" s="19"/>
      <c r="AG32" s="18"/>
      <c r="AH32" s="24" t="str">
        <f aca="false">IF(AS32=0,"",IFERROR(INDEX(RateList,MATCH(G32,CurList,0)),""))</f>
        <v/>
      </c>
      <c r="AI32" s="25" t="str">
        <f aca="false">IF(OR(AS32=0,AH32=""),"",ROUND(N(W32)*AH32,0))</f>
        <v/>
      </c>
      <c r="AJ32" s="25" t="str">
        <f aca="false">IF(OR(AS32=0,AH32=""),"",ROUND(N(X32)*AH32,0))</f>
        <v/>
      </c>
      <c r="AK32" s="25" t="str">
        <f aca="false">IF(OR(AS32=0,AH32=""),"",AI32+AJ32)</f>
        <v/>
      </c>
      <c r="AL32" s="25" t="str">
        <f aca="false">IF(OR(AS32=0,AH32=""),"",ROUND(N(Z32)*AH32,0))</f>
        <v/>
      </c>
      <c r="AM32" s="25" t="str">
        <f aca="false">IF(OR(AS32=0,AH32=""),"",ROUND(N(AA32)*AH32,0))</f>
        <v/>
      </c>
      <c r="AN32" s="25" t="str">
        <f aca="false">IF(OR(AS32=0,AH32=""),"",ROUND(N(AB32)*AH32,0))</f>
        <v/>
      </c>
      <c r="AO32" s="25" t="str">
        <f aca="false">IF(OR(AS32=0,AH32=""),"",ROUND(N(AC32)*AH32,0))</f>
        <v/>
      </c>
      <c r="AP32" s="25" t="str">
        <f aca="false">IF(OR(AS32=0,AH32=""),"",ROUND(N(AD32)*AH32,0))</f>
        <v/>
      </c>
      <c r="AQ32" s="25" t="str">
        <f aca="false">IF(OR(AS32=0,AH32=""),"",ROUND(N(AF32)*AH32,0))</f>
        <v/>
      </c>
      <c r="AR32" s="25" t="str">
        <f aca="false">IF(AS32=0,"",IFERROR(MATCH(C32,JurList,0),999)*1000+ROW())</f>
        <v/>
      </c>
      <c r="AS32" s="25" t="n">
        <f aca="false">IF(COUNTA(B32:C32,W32:AF32)&gt;0,1,0)</f>
        <v>0</v>
      </c>
    </row>
    <row r="33" customFormat="false" ht="15" hidden="false" customHeight="false" outlineLevel="0" collapsed="false">
      <c r="A33" s="5"/>
      <c r="B33" s="5"/>
      <c r="C33" s="5"/>
      <c r="D33" s="5"/>
      <c r="E33" s="18"/>
      <c r="F33" s="5"/>
      <c r="G33" s="18"/>
      <c r="H33" s="5"/>
      <c r="I33" s="18"/>
      <c r="J33" s="18"/>
      <c r="K33" s="18"/>
      <c r="L33" s="18"/>
      <c r="M33" s="18"/>
      <c r="N33" s="18"/>
      <c r="O33" s="18"/>
      <c r="P33" s="18"/>
      <c r="Q33" s="18"/>
      <c r="R33" s="18"/>
      <c r="S33" s="18"/>
      <c r="T33" s="18"/>
      <c r="U33" s="18"/>
      <c r="V33" s="5"/>
      <c r="W33" s="19"/>
      <c r="X33" s="19"/>
      <c r="Y33" s="19"/>
      <c r="Z33" s="19"/>
      <c r="AA33" s="19"/>
      <c r="AB33" s="19"/>
      <c r="AC33" s="19"/>
      <c r="AD33" s="19"/>
      <c r="AE33" s="19"/>
      <c r="AF33" s="19"/>
      <c r="AG33" s="18"/>
      <c r="AH33" s="24" t="str">
        <f aca="false">IF(AS33=0,"",IFERROR(INDEX(RateList,MATCH(G33,CurList,0)),""))</f>
        <v/>
      </c>
      <c r="AI33" s="25" t="str">
        <f aca="false">IF(OR(AS33=0,AH33=""),"",ROUND(N(W33)*AH33,0))</f>
        <v/>
      </c>
      <c r="AJ33" s="25" t="str">
        <f aca="false">IF(OR(AS33=0,AH33=""),"",ROUND(N(X33)*AH33,0))</f>
        <v/>
      </c>
      <c r="AK33" s="25" t="str">
        <f aca="false">IF(OR(AS33=0,AH33=""),"",AI33+AJ33)</f>
        <v/>
      </c>
      <c r="AL33" s="25" t="str">
        <f aca="false">IF(OR(AS33=0,AH33=""),"",ROUND(N(Z33)*AH33,0))</f>
        <v/>
      </c>
      <c r="AM33" s="25" t="str">
        <f aca="false">IF(OR(AS33=0,AH33=""),"",ROUND(N(AA33)*AH33,0))</f>
        <v/>
      </c>
      <c r="AN33" s="25" t="str">
        <f aca="false">IF(OR(AS33=0,AH33=""),"",ROUND(N(AB33)*AH33,0))</f>
        <v/>
      </c>
      <c r="AO33" s="25" t="str">
        <f aca="false">IF(OR(AS33=0,AH33=""),"",ROUND(N(AC33)*AH33,0))</f>
        <v/>
      </c>
      <c r="AP33" s="25" t="str">
        <f aca="false">IF(OR(AS33=0,AH33=""),"",ROUND(N(AD33)*AH33,0))</f>
        <v/>
      </c>
      <c r="AQ33" s="25" t="str">
        <f aca="false">IF(OR(AS33=0,AH33=""),"",ROUND(N(AF33)*AH33,0))</f>
        <v/>
      </c>
      <c r="AR33" s="25" t="str">
        <f aca="false">IF(AS33=0,"",IFERROR(MATCH(C33,JurList,0),999)*1000+ROW())</f>
        <v/>
      </c>
      <c r="AS33" s="25" t="n">
        <f aca="false">IF(COUNTA(B33:C33,W33:AF33)&gt;0,1,0)</f>
        <v>0</v>
      </c>
    </row>
    <row r="34" customFormat="false" ht="15" hidden="false" customHeight="false" outlineLevel="0" collapsed="false">
      <c r="A34" s="5"/>
      <c r="B34" s="5"/>
      <c r="C34" s="5"/>
      <c r="D34" s="5"/>
      <c r="E34" s="18"/>
      <c r="F34" s="5"/>
      <c r="G34" s="18"/>
      <c r="H34" s="5"/>
      <c r="I34" s="18"/>
      <c r="J34" s="18"/>
      <c r="K34" s="18"/>
      <c r="L34" s="18"/>
      <c r="M34" s="18"/>
      <c r="N34" s="18"/>
      <c r="O34" s="18"/>
      <c r="P34" s="18"/>
      <c r="Q34" s="18"/>
      <c r="R34" s="18"/>
      <c r="S34" s="18"/>
      <c r="T34" s="18"/>
      <c r="U34" s="18"/>
      <c r="V34" s="5"/>
      <c r="W34" s="19"/>
      <c r="X34" s="19"/>
      <c r="Y34" s="19"/>
      <c r="Z34" s="19"/>
      <c r="AA34" s="19"/>
      <c r="AB34" s="19"/>
      <c r="AC34" s="19"/>
      <c r="AD34" s="19"/>
      <c r="AE34" s="19"/>
      <c r="AF34" s="19"/>
      <c r="AG34" s="18"/>
      <c r="AH34" s="24" t="str">
        <f aca="false">IF(AS34=0,"",IFERROR(INDEX(RateList,MATCH(G34,CurList,0)),""))</f>
        <v/>
      </c>
      <c r="AI34" s="25" t="str">
        <f aca="false">IF(OR(AS34=0,AH34=""),"",ROUND(N(W34)*AH34,0))</f>
        <v/>
      </c>
      <c r="AJ34" s="25" t="str">
        <f aca="false">IF(OR(AS34=0,AH34=""),"",ROUND(N(X34)*AH34,0))</f>
        <v/>
      </c>
      <c r="AK34" s="25" t="str">
        <f aca="false">IF(OR(AS34=0,AH34=""),"",AI34+AJ34)</f>
        <v/>
      </c>
      <c r="AL34" s="25" t="str">
        <f aca="false">IF(OR(AS34=0,AH34=""),"",ROUND(N(Z34)*AH34,0))</f>
        <v/>
      </c>
      <c r="AM34" s="25" t="str">
        <f aca="false">IF(OR(AS34=0,AH34=""),"",ROUND(N(AA34)*AH34,0))</f>
        <v/>
      </c>
      <c r="AN34" s="25" t="str">
        <f aca="false">IF(OR(AS34=0,AH34=""),"",ROUND(N(AB34)*AH34,0))</f>
        <v/>
      </c>
      <c r="AO34" s="25" t="str">
        <f aca="false">IF(OR(AS34=0,AH34=""),"",ROUND(N(AC34)*AH34,0))</f>
        <v/>
      </c>
      <c r="AP34" s="25" t="str">
        <f aca="false">IF(OR(AS34=0,AH34=""),"",ROUND(N(AD34)*AH34,0))</f>
        <v/>
      </c>
      <c r="AQ34" s="25" t="str">
        <f aca="false">IF(OR(AS34=0,AH34=""),"",ROUND(N(AF34)*AH34,0))</f>
        <v/>
      </c>
      <c r="AR34" s="25" t="str">
        <f aca="false">IF(AS34=0,"",IFERROR(MATCH(C34,JurList,0),999)*1000+ROW())</f>
        <v/>
      </c>
      <c r="AS34" s="25" t="n">
        <f aca="false">IF(COUNTA(B34:C34,W34:AF34)&gt;0,1,0)</f>
        <v>0</v>
      </c>
    </row>
    <row r="35" customFormat="false" ht="15" hidden="false" customHeight="false" outlineLevel="0" collapsed="false">
      <c r="A35" s="5"/>
      <c r="B35" s="5"/>
      <c r="C35" s="5"/>
      <c r="D35" s="5"/>
      <c r="E35" s="18"/>
      <c r="F35" s="5"/>
      <c r="G35" s="18"/>
      <c r="H35" s="5"/>
      <c r="I35" s="18"/>
      <c r="J35" s="18"/>
      <c r="K35" s="18"/>
      <c r="L35" s="18"/>
      <c r="M35" s="18"/>
      <c r="N35" s="18"/>
      <c r="O35" s="18"/>
      <c r="P35" s="18"/>
      <c r="Q35" s="18"/>
      <c r="R35" s="18"/>
      <c r="S35" s="18"/>
      <c r="T35" s="18"/>
      <c r="U35" s="18"/>
      <c r="V35" s="5"/>
      <c r="W35" s="19"/>
      <c r="X35" s="19"/>
      <c r="Y35" s="19"/>
      <c r="Z35" s="19"/>
      <c r="AA35" s="19"/>
      <c r="AB35" s="19"/>
      <c r="AC35" s="19"/>
      <c r="AD35" s="19"/>
      <c r="AE35" s="19"/>
      <c r="AF35" s="19"/>
      <c r="AG35" s="18"/>
      <c r="AH35" s="24" t="str">
        <f aca="false">IF(AS35=0,"",IFERROR(INDEX(RateList,MATCH(G35,CurList,0)),""))</f>
        <v/>
      </c>
      <c r="AI35" s="25" t="str">
        <f aca="false">IF(OR(AS35=0,AH35=""),"",ROUND(N(W35)*AH35,0))</f>
        <v/>
      </c>
      <c r="AJ35" s="25" t="str">
        <f aca="false">IF(OR(AS35=0,AH35=""),"",ROUND(N(X35)*AH35,0))</f>
        <v/>
      </c>
      <c r="AK35" s="25" t="str">
        <f aca="false">IF(OR(AS35=0,AH35=""),"",AI35+AJ35)</f>
        <v/>
      </c>
      <c r="AL35" s="25" t="str">
        <f aca="false">IF(OR(AS35=0,AH35=""),"",ROUND(N(Z35)*AH35,0))</f>
        <v/>
      </c>
      <c r="AM35" s="25" t="str">
        <f aca="false">IF(OR(AS35=0,AH35=""),"",ROUND(N(AA35)*AH35,0))</f>
        <v/>
      </c>
      <c r="AN35" s="25" t="str">
        <f aca="false">IF(OR(AS35=0,AH35=""),"",ROUND(N(AB35)*AH35,0))</f>
        <v/>
      </c>
      <c r="AO35" s="25" t="str">
        <f aca="false">IF(OR(AS35=0,AH35=""),"",ROUND(N(AC35)*AH35,0))</f>
        <v/>
      </c>
      <c r="AP35" s="25" t="str">
        <f aca="false">IF(OR(AS35=0,AH35=""),"",ROUND(N(AD35)*AH35,0))</f>
        <v/>
      </c>
      <c r="AQ35" s="25" t="str">
        <f aca="false">IF(OR(AS35=0,AH35=""),"",ROUND(N(AF35)*AH35,0))</f>
        <v/>
      </c>
      <c r="AR35" s="25" t="str">
        <f aca="false">IF(AS35=0,"",IFERROR(MATCH(C35,JurList,0),999)*1000+ROW())</f>
        <v/>
      </c>
      <c r="AS35" s="25" t="n">
        <f aca="false">IF(COUNTA(B35:C35,W35:AF35)&gt;0,1,0)</f>
        <v>0</v>
      </c>
    </row>
    <row r="36" customFormat="false" ht="15" hidden="false" customHeight="false" outlineLevel="0" collapsed="false">
      <c r="A36" s="5"/>
      <c r="B36" s="5"/>
      <c r="C36" s="5"/>
      <c r="D36" s="5"/>
      <c r="E36" s="18"/>
      <c r="F36" s="5"/>
      <c r="G36" s="18"/>
      <c r="H36" s="5"/>
      <c r="I36" s="18"/>
      <c r="J36" s="18"/>
      <c r="K36" s="18"/>
      <c r="L36" s="18"/>
      <c r="M36" s="18"/>
      <c r="N36" s="18"/>
      <c r="O36" s="18"/>
      <c r="P36" s="18"/>
      <c r="Q36" s="18"/>
      <c r="R36" s="18"/>
      <c r="S36" s="18"/>
      <c r="T36" s="18"/>
      <c r="U36" s="18"/>
      <c r="V36" s="5"/>
      <c r="W36" s="19"/>
      <c r="X36" s="19"/>
      <c r="Y36" s="19"/>
      <c r="Z36" s="19"/>
      <c r="AA36" s="19"/>
      <c r="AB36" s="19"/>
      <c r="AC36" s="19"/>
      <c r="AD36" s="19"/>
      <c r="AE36" s="19"/>
      <c r="AF36" s="19"/>
      <c r="AG36" s="18"/>
      <c r="AH36" s="24" t="str">
        <f aca="false">IF(AS36=0,"",IFERROR(INDEX(RateList,MATCH(G36,CurList,0)),""))</f>
        <v/>
      </c>
      <c r="AI36" s="25" t="str">
        <f aca="false">IF(OR(AS36=0,AH36=""),"",ROUND(N(W36)*AH36,0))</f>
        <v/>
      </c>
      <c r="AJ36" s="25" t="str">
        <f aca="false">IF(OR(AS36=0,AH36=""),"",ROUND(N(X36)*AH36,0))</f>
        <v/>
      </c>
      <c r="AK36" s="25" t="str">
        <f aca="false">IF(OR(AS36=0,AH36=""),"",AI36+AJ36)</f>
        <v/>
      </c>
      <c r="AL36" s="25" t="str">
        <f aca="false">IF(OR(AS36=0,AH36=""),"",ROUND(N(Z36)*AH36,0))</f>
        <v/>
      </c>
      <c r="AM36" s="25" t="str">
        <f aca="false">IF(OR(AS36=0,AH36=""),"",ROUND(N(AA36)*AH36,0))</f>
        <v/>
      </c>
      <c r="AN36" s="25" t="str">
        <f aca="false">IF(OR(AS36=0,AH36=""),"",ROUND(N(AB36)*AH36,0))</f>
        <v/>
      </c>
      <c r="AO36" s="25" t="str">
        <f aca="false">IF(OR(AS36=0,AH36=""),"",ROUND(N(AC36)*AH36,0))</f>
        <v/>
      </c>
      <c r="AP36" s="25" t="str">
        <f aca="false">IF(OR(AS36=0,AH36=""),"",ROUND(N(AD36)*AH36,0))</f>
        <v/>
      </c>
      <c r="AQ36" s="25" t="str">
        <f aca="false">IF(OR(AS36=0,AH36=""),"",ROUND(N(AF36)*AH36,0))</f>
        <v/>
      </c>
      <c r="AR36" s="25" t="str">
        <f aca="false">IF(AS36=0,"",IFERROR(MATCH(C36,JurList,0),999)*1000+ROW())</f>
        <v/>
      </c>
      <c r="AS36" s="25" t="n">
        <f aca="false">IF(COUNTA(B36:C36,W36:AF36)&gt;0,1,0)</f>
        <v>0</v>
      </c>
    </row>
    <row r="37" customFormat="false" ht="15" hidden="false" customHeight="false" outlineLevel="0" collapsed="false">
      <c r="A37" s="5"/>
      <c r="B37" s="5"/>
      <c r="C37" s="5"/>
      <c r="D37" s="5"/>
      <c r="E37" s="18"/>
      <c r="F37" s="5"/>
      <c r="G37" s="18"/>
      <c r="H37" s="5"/>
      <c r="I37" s="18"/>
      <c r="J37" s="18"/>
      <c r="K37" s="18"/>
      <c r="L37" s="18"/>
      <c r="M37" s="18"/>
      <c r="N37" s="18"/>
      <c r="O37" s="18"/>
      <c r="P37" s="18"/>
      <c r="Q37" s="18"/>
      <c r="R37" s="18"/>
      <c r="S37" s="18"/>
      <c r="T37" s="18"/>
      <c r="U37" s="18"/>
      <c r="V37" s="5"/>
      <c r="W37" s="19"/>
      <c r="X37" s="19"/>
      <c r="Y37" s="19"/>
      <c r="Z37" s="19"/>
      <c r="AA37" s="19"/>
      <c r="AB37" s="19"/>
      <c r="AC37" s="19"/>
      <c r="AD37" s="19"/>
      <c r="AE37" s="19"/>
      <c r="AF37" s="19"/>
      <c r="AG37" s="18"/>
      <c r="AH37" s="24" t="str">
        <f aca="false">IF(AS37=0,"",IFERROR(INDEX(RateList,MATCH(G37,CurList,0)),""))</f>
        <v/>
      </c>
      <c r="AI37" s="25" t="str">
        <f aca="false">IF(OR(AS37=0,AH37=""),"",ROUND(N(W37)*AH37,0))</f>
        <v/>
      </c>
      <c r="AJ37" s="25" t="str">
        <f aca="false">IF(OR(AS37=0,AH37=""),"",ROUND(N(X37)*AH37,0))</f>
        <v/>
      </c>
      <c r="AK37" s="25" t="str">
        <f aca="false">IF(OR(AS37=0,AH37=""),"",AI37+AJ37)</f>
        <v/>
      </c>
      <c r="AL37" s="25" t="str">
        <f aca="false">IF(OR(AS37=0,AH37=""),"",ROUND(N(Z37)*AH37,0))</f>
        <v/>
      </c>
      <c r="AM37" s="25" t="str">
        <f aca="false">IF(OR(AS37=0,AH37=""),"",ROUND(N(AA37)*AH37,0))</f>
        <v/>
      </c>
      <c r="AN37" s="25" t="str">
        <f aca="false">IF(OR(AS37=0,AH37=""),"",ROUND(N(AB37)*AH37,0))</f>
        <v/>
      </c>
      <c r="AO37" s="25" t="str">
        <f aca="false">IF(OR(AS37=0,AH37=""),"",ROUND(N(AC37)*AH37,0))</f>
        <v/>
      </c>
      <c r="AP37" s="25" t="str">
        <f aca="false">IF(OR(AS37=0,AH37=""),"",ROUND(N(AD37)*AH37,0))</f>
        <v/>
      </c>
      <c r="AQ37" s="25" t="str">
        <f aca="false">IF(OR(AS37=0,AH37=""),"",ROUND(N(AF37)*AH37,0))</f>
        <v/>
      </c>
      <c r="AR37" s="25" t="str">
        <f aca="false">IF(AS37=0,"",IFERROR(MATCH(C37,JurList,0),999)*1000+ROW())</f>
        <v/>
      </c>
      <c r="AS37" s="25" t="n">
        <f aca="false">IF(COUNTA(B37:C37,W37:AF37)&gt;0,1,0)</f>
        <v>0</v>
      </c>
    </row>
    <row r="38" customFormat="false" ht="15" hidden="false" customHeight="false" outlineLevel="0" collapsed="false">
      <c r="A38" s="5"/>
      <c r="B38" s="5"/>
      <c r="C38" s="5"/>
      <c r="D38" s="5"/>
      <c r="E38" s="18"/>
      <c r="F38" s="5"/>
      <c r="G38" s="18"/>
      <c r="H38" s="5"/>
      <c r="I38" s="18"/>
      <c r="J38" s="18"/>
      <c r="K38" s="18"/>
      <c r="L38" s="18"/>
      <c r="M38" s="18"/>
      <c r="N38" s="18"/>
      <c r="O38" s="18"/>
      <c r="P38" s="18"/>
      <c r="Q38" s="18"/>
      <c r="R38" s="18"/>
      <c r="S38" s="18"/>
      <c r="T38" s="18"/>
      <c r="U38" s="18"/>
      <c r="V38" s="5"/>
      <c r="W38" s="19"/>
      <c r="X38" s="19"/>
      <c r="Y38" s="19"/>
      <c r="Z38" s="19"/>
      <c r="AA38" s="19"/>
      <c r="AB38" s="19"/>
      <c r="AC38" s="19"/>
      <c r="AD38" s="19"/>
      <c r="AE38" s="19"/>
      <c r="AF38" s="19"/>
      <c r="AG38" s="18"/>
      <c r="AH38" s="24" t="str">
        <f aca="false">IF(AS38=0,"",IFERROR(INDEX(RateList,MATCH(G38,CurList,0)),""))</f>
        <v/>
      </c>
      <c r="AI38" s="25" t="str">
        <f aca="false">IF(OR(AS38=0,AH38=""),"",ROUND(N(W38)*AH38,0))</f>
        <v/>
      </c>
      <c r="AJ38" s="25" t="str">
        <f aca="false">IF(OR(AS38=0,AH38=""),"",ROUND(N(X38)*AH38,0))</f>
        <v/>
      </c>
      <c r="AK38" s="25" t="str">
        <f aca="false">IF(OR(AS38=0,AH38=""),"",AI38+AJ38)</f>
        <v/>
      </c>
      <c r="AL38" s="25" t="str">
        <f aca="false">IF(OR(AS38=0,AH38=""),"",ROUND(N(Z38)*AH38,0))</f>
        <v/>
      </c>
      <c r="AM38" s="25" t="str">
        <f aca="false">IF(OR(AS38=0,AH38=""),"",ROUND(N(AA38)*AH38,0))</f>
        <v/>
      </c>
      <c r="AN38" s="25" t="str">
        <f aca="false">IF(OR(AS38=0,AH38=""),"",ROUND(N(AB38)*AH38,0))</f>
        <v/>
      </c>
      <c r="AO38" s="25" t="str">
        <f aca="false">IF(OR(AS38=0,AH38=""),"",ROUND(N(AC38)*AH38,0))</f>
        <v/>
      </c>
      <c r="AP38" s="25" t="str">
        <f aca="false">IF(OR(AS38=0,AH38=""),"",ROUND(N(AD38)*AH38,0))</f>
        <v/>
      </c>
      <c r="AQ38" s="25" t="str">
        <f aca="false">IF(OR(AS38=0,AH38=""),"",ROUND(N(AF38)*AH38,0))</f>
        <v/>
      </c>
      <c r="AR38" s="25" t="str">
        <f aca="false">IF(AS38=0,"",IFERROR(MATCH(C38,JurList,0),999)*1000+ROW())</f>
        <v/>
      </c>
      <c r="AS38" s="25" t="n">
        <f aca="false">IF(COUNTA(B38:C38,W38:AF38)&gt;0,1,0)</f>
        <v>0</v>
      </c>
    </row>
    <row r="39" customFormat="false" ht="15" hidden="false" customHeight="false" outlineLevel="0" collapsed="false">
      <c r="A39" s="5"/>
      <c r="B39" s="5"/>
      <c r="C39" s="5"/>
      <c r="D39" s="5"/>
      <c r="E39" s="18"/>
      <c r="F39" s="5"/>
      <c r="G39" s="18"/>
      <c r="H39" s="5"/>
      <c r="I39" s="18"/>
      <c r="J39" s="18"/>
      <c r="K39" s="18"/>
      <c r="L39" s="18"/>
      <c r="M39" s="18"/>
      <c r="N39" s="18"/>
      <c r="O39" s="18"/>
      <c r="P39" s="18"/>
      <c r="Q39" s="18"/>
      <c r="R39" s="18"/>
      <c r="S39" s="18"/>
      <c r="T39" s="18"/>
      <c r="U39" s="18"/>
      <c r="V39" s="5"/>
      <c r="W39" s="19"/>
      <c r="X39" s="19"/>
      <c r="Y39" s="19"/>
      <c r="Z39" s="19"/>
      <c r="AA39" s="19"/>
      <c r="AB39" s="19"/>
      <c r="AC39" s="19"/>
      <c r="AD39" s="19"/>
      <c r="AE39" s="19"/>
      <c r="AF39" s="19"/>
      <c r="AG39" s="18"/>
      <c r="AH39" s="24" t="str">
        <f aca="false">IF(AS39=0,"",IFERROR(INDEX(RateList,MATCH(G39,CurList,0)),""))</f>
        <v/>
      </c>
      <c r="AI39" s="25" t="str">
        <f aca="false">IF(OR(AS39=0,AH39=""),"",ROUND(N(W39)*AH39,0))</f>
        <v/>
      </c>
      <c r="AJ39" s="25" t="str">
        <f aca="false">IF(OR(AS39=0,AH39=""),"",ROUND(N(X39)*AH39,0))</f>
        <v/>
      </c>
      <c r="AK39" s="25" t="str">
        <f aca="false">IF(OR(AS39=0,AH39=""),"",AI39+AJ39)</f>
        <v/>
      </c>
      <c r="AL39" s="25" t="str">
        <f aca="false">IF(OR(AS39=0,AH39=""),"",ROUND(N(Z39)*AH39,0))</f>
        <v/>
      </c>
      <c r="AM39" s="25" t="str">
        <f aca="false">IF(OR(AS39=0,AH39=""),"",ROUND(N(AA39)*AH39,0))</f>
        <v/>
      </c>
      <c r="AN39" s="25" t="str">
        <f aca="false">IF(OR(AS39=0,AH39=""),"",ROUND(N(AB39)*AH39,0))</f>
        <v/>
      </c>
      <c r="AO39" s="25" t="str">
        <f aca="false">IF(OR(AS39=0,AH39=""),"",ROUND(N(AC39)*AH39,0))</f>
        <v/>
      </c>
      <c r="AP39" s="25" t="str">
        <f aca="false">IF(OR(AS39=0,AH39=""),"",ROUND(N(AD39)*AH39,0))</f>
        <v/>
      </c>
      <c r="AQ39" s="25" t="str">
        <f aca="false">IF(OR(AS39=0,AH39=""),"",ROUND(N(AF39)*AH39,0))</f>
        <v/>
      </c>
      <c r="AR39" s="25" t="str">
        <f aca="false">IF(AS39=0,"",IFERROR(MATCH(C39,JurList,0),999)*1000+ROW())</f>
        <v/>
      </c>
      <c r="AS39" s="25" t="n">
        <f aca="false">IF(COUNTA(B39:C39,W39:AF39)&gt;0,1,0)</f>
        <v>0</v>
      </c>
    </row>
    <row r="40" customFormat="false" ht="15" hidden="false" customHeight="false" outlineLevel="0" collapsed="false">
      <c r="A40" s="5"/>
      <c r="B40" s="5"/>
      <c r="C40" s="5"/>
      <c r="D40" s="5"/>
      <c r="E40" s="18"/>
      <c r="F40" s="5"/>
      <c r="G40" s="18"/>
      <c r="H40" s="5"/>
      <c r="I40" s="18"/>
      <c r="J40" s="18"/>
      <c r="K40" s="18"/>
      <c r="L40" s="18"/>
      <c r="M40" s="18"/>
      <c r="N40" s="18"/>
      <c r="O40" s="18"/>
      <c r="P40" s="18"/>
      <c r="Q40" s="18"/>
      <c r="R40" s="18"/>
      <c r="S40" s="18"/>
      <c r="T40" s="18"/>
      <c r="U40" s="18"/>
      <c r="V40" s="5"/>
      <c r="W40" s="19"/>
      <c r="X40" s="19"/>
      <c r="Y40" s="19"/>
      <c r="Z40" s="19"/>
      <c r="AA40" s="19"/>
      <c r="AB40" s="19"/>
      <c r="AC40" s="19"/>
      <c r="AD40" s="19"/>
      <c r="AE40" s="19"/>
      <c r="AF40" s="19"/>
      <c r="AG40" s="18"/>
      <c r="AH40" s="24" t="str">
        <f aca="false">IF(AS40=0,"",IFERROR(INDEX(RateList,MATCH(G40,CurList,0)),""))</f>
        <v/>
      </c>
      <c r="AI40" s="25" t="str">
        <f aca="false">IF(OR(AS40=0,AH40=""),"",ROUND(N(W40)*AH40,0))</f>
        <v/>
      </c>
      <c r="AJ40" s="25" t="str">
        <f aca="false">IF(OR(AS40=0,AH40=""),"",ROUND(N(X40)*AH40,0))</f>
        <v/>
      </c>
      <c r="AK40" s="25" t="str">
        <f aca="false">IF(OR(AS40=0,AH40=""),"",AI40+AJ40)</f>
        <v/>
      </c>
      <c r="AL40" s="25" t="str">
        <f aca="false">IF(OR(AS40=0,AH40=""),"",ROUND(N(Z40)*AH40,0))</f>
        <v/>
      </c>
      <c r="AM40" s="25" t="str">
        <f aca="false">IF(OR(AS40=0,AH40=""),"",ROUND(N(AA40)*AH40,0))</f>
        <v/>
      </c>
      <c r="AN40" s="25" t="str">
        <f aca="false">IF(OR(AS40=0,AH40=""),"",ROUND(N(AB40)*AH40,0))</f>
        <v/>
      </c>
      <c r="AO40" s="25" t="str">
        <f aca="false">IF(OR(AS40=0,AH40=""),"",ROUND(N(AC40)*AH40,0))</f>
        <v/>
      </c>
      <c r="AP40" s="25" t="str">
        <f aca="false">IF(OR(AS40=0,AH40=""),"",ROUND(N(AD40)*AH40,0))</f>
        <v/>
      </c>
      <c r="AQ40" s="25" t="str">
        <f aca="false">IF(OR(AS40=0,AH40=""),"",ROUND(N(AF40)*AH40,0))</f>
        <v/>
      </c>
      <c r="AR40" s="25" t="str">
        <f aca="false">IF(AS40=0,"",IFERROR(MATCH(C40,JurList,0),999)*1000+ROW())</f>
        <v/>
      </c>
      <c r="AS40" s="25" t="n">
        <f aca="false">IF(COUNTA(B40:C40,W40:AF40)&gt;0,1,0)</f>
        <v>0</v>
      </c>
    </row>
    <row r="41" customFormat="false" ht="15" hidden="false" customHeight="false" outlineLevel="0" collapsed="false">
      <c r="A41" s="5"/>
      <c r="B41" s="5"/>
      <c r="C41" s="5"/>
      <c r="D41" s="5"/>
      <c r="E41" s="18"/>
      <c r="F41" s="5"/>
      <c r="G41" s="18"/>
      <c r="H41" s="5"/>
      <c r="I41" s="18"/>
      <c r="J41" s="18"/>
      <c r="K41" s="18"/>
      <c r="L41" s="18"/>
      <c r="M41" s="18"/>
      <c r="N41" s="18"/>
      <c r="O41" s="18"/>
      <c r="P41" s="18"/>
      <c r="Q41" s="18"/>
      <c r="R41" s="18"/>
      <c r="S41" s="18"/>
      <c r="T41" s="18"/>
      <c r="U41" s="18"/>
      <c r="V41" s="5"/>
      <c r="W41" s="19"/>
      <c r="X41" s="19"/>
      <c r="Y41" s="19"/>
      <c r="Z41" s="19"/>
      <c r="AA41" s="19"/>
      <c r="AB41" s="19"/>
      <c r="AC41" s="19"/>
      <c r="AD41" s="19"/>
      <c r="AE41" s="19"/>
      <c r="AF41" s="19"/>
      <c r="AG41" s="18"/>
      <c r="AH41" s="24" t="str">
        <f aca="false">IF(AS41=0,"",IFERROR(INDEX(RateList,MATCH(G41,CurList,0)),""))</f>
        <v/>
      </c>
      <c r="AI41" s="25" t="str">
        <f aca="false">IF(OR(AS41=0,AH41=""),"",ROUND(N(W41)*AH41,0))</f>
        <v/>
      </c>
      <c r="AJ41" s="25" t="str">
        <f aca="false">IF(OR(AS41=0,AH41=""),"",ROUND(N(X41)*AH41,0))</f>
        <v/>
      </c>
      <c r="AK41" s="25" t="str">
        <f aca="false">IF(OR(AS41=0,AH41=""),"",AI41+AJ41)</f>
        <v/>
      </c>
      <c r="AL41" s="25" t="str">
        <f aca="false">IF(OR(AS41=0,AH41=""),"",ROUND(N(Z41)*AH41,0))</f>
        <v/>
      </c>
      <c r="AM41" s="25" t="str">
        <f aca="false">IF(OR(AS41=0,AH41=""),"",ROUND(N(AA41)*AH41,0))</f>
        <v/>
      </c>
      <c r="AN41" s="25" t="str">
        <f aca="false">IF(OR(AS41=0,AH41=""),"",ROUND(N(AB41)*AH41,0))</f>
        <v/>
      </c>
      <c r="AO41" s="25" t="str">
        <f aca="false">IF(OR(AS41=0,AH41=""),"",ROUND(N(AC41)*AH41,0))</f>
        <v/>
      </c>
      <c r="AP41" s="25" t="str">
        <f aca="false">IF(OR(AS41=0,AH41=""),"",ROUND(N(AD41)*AH41,0))</f>
        <v/>
      </c>
      <c r="AQ41" s="25" t="str">
        <f aca="false">IF(OR(AS41=0,AH41=""),"",ROUND(N(AF41)*AH41,0))</f>
        <v/>
      </c>
      <c r="AR41" s="25" t="str">
        <f aca="false">IF(AS41=0,"",IFERROR(MATCH(C41,JurList,0),999)*1000+ROW())</f>
        <v/>
      </c>
      <c r="AS41" s="25" t="n">
        <f aca="false">IF(COUNTA(B41:C41,W41:AF41)&gt;0,1,0)</f>
        <v>0</v>
      </c>
    </row>
    <row r="42" customFormat="false" ht="15" hidden="false" customHeight="false" outlineLevel="0" collapsed="false">
      <c r="A42" s="5"/>
      <c r="B42" s="5"/>
      <c r="C42" s="5"/>
      <c r="D42" s="5"/>
      <c r="E42" s="18"/>
      <c r="F42" s="5"/>
      <c r="G42" s="18"/>
      <c r="H42" s="5"/>
      <c r="I42" s="18"/>
      <c r="J42" s="18"/>
      <c r="K42" s="18"/>
      <c r="L42" s="18"/>
      <c r="M42" s="18"/>
      <c r="N42" s="18"/>
      <c r="O42" s="18"/>
      <c r="P42" s="18"/>
      <c r="Q42" s="18"/>
      <c r="R42" s="18"/>
      <c r="S42" s="18"/>
      <c r="T42" s="18"/>
      <c r="U42" s="18"/>
      <c r="V42" s="5"/>
      <c r="W42" s="19"/>
      <c r="X42" s="19"/>
      <c r="Y42" s="19"/>
      <c r="Z42" s="19"/>
      <c r="AA42" s="19"/>
      <c r="AB42" s="19"/>
      <c r="AC42" s="19"/>
      <c r="AD42" s="19"/>
      <c r="AE42" s="19"/>
      <c r="AF42" s="19"/>
      <c r="AG42" s="18"/>
      <c r="AH42" s="24" t="str">
        <f aca="false">IF(AS42=0,"",IFERROR(INDEX(RateList,MATCH(G42,CurList,0)),""))</f>
        <v/>
      </c>
      <c r="AI42" s="25" t="str">
        <f aca="false">IF(OR(AS42=0,AH42=""),"",ROUND(N(W42)*AH42,0))</f>
        <v/>
      </c>
      <c r="AJ42" s="25" t="str">
        <f aca="false">IF(OR(AS42=0,AH42=""),"",ROUND(N(X42)*AH42,0))</f>
        <v/>
      </c>
      <c r="AK42" s="25" t="str">
        <f aca="false">IF(OR(AS42=0,AH42=""),"",AI42+AJ42)</f>
        <v/>
      </c>
      <c r="AL42" s="25" t="str">
        <f aca="false">IF(OR(AS42=0,AH42=""),"",ROUND(N(Z42)*AH42,0))</f>
        <v/>
      </c>
      <c r="AM42" s="25" t="str">
        <f aca="false">IF(OR(AS42=0,AH42=""),"",ROUND(N(AA42)*AH42,0))</f>
        <v/>
      </c>
      <c r="AN42" s="25" t="str">
        <f aca="false">IF(OR(AS42=0,AH42=""),"",ROUND(N(AB42)*AH42,0))</f>
        <v/>
      </c>
      <c r="AO42" s="25" t="str">
        <f aca="false">IF(OR(AS42=0,AH42=""),"",ROUND(N(AC42)*AH42,0))</f>
        <v/>
      </c>
      <c r="AP42" s="25" t="str">
        <f aca="false">IF(OR(AS42=0,AH42=""),"",ROUND(N(AD42)*AH42,0))</f>
        <v/>
      </c>
      <c r="AQ42" s="25" t="str">
        <f aca="false">IF(OR(AS42=0,AH42=""),"",ROUND(N(AF42)*AH42,0))</f>
        <v/>
      </c>
      <c r="AR42" s="25" t="str">
        <f aca="false">IF(AS42=0,"",IFERROR(MATCH(C42,JurList,0),999)*1000+ROW())</f>
        <v/>
      </c>
      <c r="AS42" s="25" t="n">
        <f aca="false">IF(COUNTA(B42:C42,W42:AF42)&gt;0,1,0)</f>
        <v>0</v>
      </c>
    </row>
    <row r="43" customFormat="false" ht="15" hidden="false" customHeight="false" outlineLevel="0" collapsed="false">
      <c r="A43" s="5"/>
      <c r="B43" s="5"/>
      <c r="C43" s="5"/>
      <c r="D43" s="5"/>
      <c r="E43" s="18"/>
      <c r="F43" s="5"/>
      <c r="G43" s="18"/>
      <c r="H43" s="5"/>
      <c r="I43" s="18"/>
      <c r="J43" s="18"/>
      <c r="K43" s="18"/>
      <c r="L43" s="18"/>
      <c r="M43" s="18"/>
      <c r="N43" s="18"/>
      <c r="O43" s="18"/>
      <c r="P43" s="18"/>
      <c r="Q43" s="18"/>
      <c r="R43" s="18"/>
      <c r="S43" s="18"/>
      <c r="T43" s="18"/>
      <c r="U43" s="18"/>
      <c r="V43" s="5"/>
      <c r="W43" s="19"/>
      <c r="X43" s="19"/>
      <c r="Y43" s="19"/>
      <c r="Z43" s="19"/>
      <c r="AA43" s="19"/>
      <c r="AB43" s="19"/>
      <c r="AC43" s="19"/>
      <c r="AD43" s="19"/>
      <c r="AE43" s="19"/>
      <c r="AF43" s="19"/>
      <c r="AG43" s="18"/>
      <c r="AH43" s="24" t="str">
        <f aca="false">IF(AS43=0,"",IFERROR(INDEX(RateList,MATCH(G43,CurList,0)),""))</f>
        <v/>
      </c>
      <c r="AI43" s="25" t="str">
        <f aca="false">IF(OR(AS43=0,AH43=""),"",ROUND(N(W43)*AH43,0))</f>
        <v/>
      </c>
      <c r="AJ43" s="25" t="str">
        <f aca="false">IF(OR(AS43=0,AH43=""),"",ROUND(N(X43)*AH43,0))</f>
        <v/>
      </c>
      <c r="AK43" s="25" t="str">
        <f aca="false">IF(OR(AS43=0,AH43=""),"",AI43+AJ43)</f>
        <v/>
      </c>
      <c r="AL43" s="25" t="str">
        <f aca="false">IF(OR(AS43=0,AH43=""),"",ROUND(N(Z43)*AH43,0))</f>
        <v/>
      </c>
      <c r="AM43" s="25" t="str">
        <f aca="false">IF(OR(AS43=0,AH43=""),"",ROUND(N(AA43)*AH43,0))</f>
        <v/>
      </c>
      <c r="AN43" s="25" t="str">
        <f aca="false">IF(OR(AS43=0,AH43=""),"",ROUND(N(AB43)*AH43,0))</f>
        <v/>
      </c>
      <c r="AO43" s="25" t="str">
        <f aca="false">IF(OR(AS43=0,AH43=""),"",ROUND(N(AC43)*AH43,0))</f>
        <v/>
      </c>
      <c r="AP43" s="25" t="str">
        <f aca="false">IF(OR(AS43=0,AH43=""),"",ROUND(N(AD43)*AH43,0))</f>
        <v/>
      </c>
      <c r="AQ43" s="25" t="str">
        <f aca="false">IF(OR(AS43=0,AH43=""),"",ROUND(N(AF43)*AH43,0))</f>
        <v/>
      </c>
      <c r="AR43" s="25" t="str">
        <f aca="false">IF(AS43=0,"",IFERROR(MATCH(C43,JurList,0),999)*1000+ROW())</f>
        <v/>
      </c>
      <c r="AS43" s="25" t="n">
        <f aca="false">IF(COUNTA(B43:C43,W43:AF43)&gt;0,1,0)</f>
        <v>0</v>
      </c>
    </row>
    <row r="44" customFormat="false" ht="15" hidden="false" customHeight="false" outlineLevel="0" collapsed="false">
      <c r="A44" s="5"/>
      <c r="B44" s="5"/>
      <c r="C44" s="5"/>
      <c r="D44" s="5"/>
      <c r="E44" s="18"/>
      <c r="F44" s="5"/>
      <c r="G44" s="18"/>
      <c r="H44" s="5"/>
      <c r="I44" s="18"/>
      <c r="J44" s="18"/>
      <c r="K44" s="18"/>
      <c r="L44" s="18"/>
      <c r="M44" s="18"/>
      <c r="N44" s="18"/>
      <c r="O44" s="18"/>
      <c r="P44" s="18"/>
      <c r="Q44" s="18"/>
      <c r="R44" s="18"/>
      <c r="S44" s="18"/>
      <c r="T44" s="18"/>
      <c r="U44" s="18"/>
      <c r="V44" s="5"/>
      <c r="W44" s="19"/>
      <c r="X44" s="19"/>
      <c r="Y44" s="19"/>
      <c r="Z44" s="19"/>
      <c r="AA44" s="19"/>
      <c r="AB44" s="19"/>
      <c r="AC44" s="19"/>
      <c r="AD44" s="19"/>
      <c r="AE44" s="19"/>
      <c r="AF44" s="19"/>
      <c r="AG44" s="18"/>
      <c r="AH44" s="24" t="str">
        <f aca="false">IF(AS44=0,"",IFERROR(INDEX(RateList,MATCH(G44,CurList,0)),""))</f>
        <v/>
      </c>
      <c r="AI44" s="25" t="str">
        <f aca="false">IF(OR(AS44=0,AH44=""),"",ROUND(N(W44)*AH44,0))</f>
        <v/>
      </c>
      <c r="AJ44" s="25" t="str">
        <f aca="false">IF(OR(AS44=0,AH44=""),"",ROUND(N(X44)*AH44,0))</f>
        <v/>
      </c>
      <c r="AK44" s="25" t="str">
        <f aca="false">IF(OR(AS44=0,AH44=""),"",AI44+AJ44)</f>
        <v/>
      </c>
      <c r="AL44" s="25" t="str">
        <f aca="false">IF(OR(AS44=0,AH44=""),"",ROUND(N(Z44)*AH44,0))</f>
        <v/>
      </c>
      <c r="AM44" s="25" t="str">
        <f aca="false">IF(OR(AS44=0,AH44=""),"",ROUND(N(AA44)*AH44,0))</f>
        <v/>
      </c>
      <c r="AN44" s="25" t="str">
        <f aca="false">IF(OR(AS44=0,AH44=""),"",ROUND(N(AB44)*AH44,0))</f>
        <v/>
      </c>
      <c r="AO44" s="25" t="str">
        <f aca="false">IF(OR(AS44=0,AH44=""),"",ROUND(N(AC44)*AH44,0))</f>
        <v/>
      </c>
      <c r="AP44" s="25" t="str">
        <f aca="false">IF(OR(AS44=0,AH44=""),"",ROUND(N(AD44)*AH44,0))</f>
        <v/>
      </c>
      <c r="AQ44" s="25" t="str">
        <f aca="false">IF(OR(AS44=0,AH44=""),"",ROUND(N(AF44)*AH44,0))</f>
        <v/>
      </c>
      <c r="AR44" s="25" t="str">
        <f aca="false">IF(AS44=0,"",IFERROR(MATCH(C44,JurList,0),999)*1000+ROW())</f>
        <v/>
      </c>
      <c r="AS44" s="25" t="n">
        <f aca="false">IF(COUNTA(B44:C44,W44:AF44)&gt;0,1,0)</f>
        <v>0</v>
      </c>
    </row>
    <row r="45" customFormat="false" ht="15" hidden="false" customHeight="false" outlineLevel="0" collapsed="false">
      <c r="A45" s="5"/>
      <c r="B45" s="5"/>
      <c r="C45" s="5"/>
      <c r="D45" s="5"/>
      <c r="E45" s="18"/>
      <c r="F45" s="5"/>
      <c r="G45" s="18"/>
      <c r="H45" s="5"/>
      <c r="I45" s="18"/>
      <c r="J45" s="18"/>
      <c r="K45" s="18"/>
      <c r="L45" s="18"/>
      <c r="M45" s="18"/>
      <c r="N45" s="18"/>
      <c r="O45" s="18"/>
      <c r="P45" s="18"/>
      <c r="Q45" s="18"/>
      <c r="R45" s="18"/>
      <c r="S45" s="18"/>
      <c r="T45" s="18"/>
      <c r="U45" s="18"/>
      <c r="V45" s="5"/>
      <c r="W45" s="19"/>
      <c r="X45" s="19"/>
      <c r="Y45" s="19"/>
      <c r="Z45" s="19"/>
      <c r="AA45" s="19"/>
      <c r="AB45" s="19"/>
      <c r="AC45" s="19"/>
      <c r="AD45" s="19"/>
      <c r="AE45" s="19"/>
      <c r="AF45" s="19"/>
      <c r="AG45" s="18"/>
      <c r="AH45" s="24" t="str">
        <f aca="false">IF(AS45=0,"",IFERROR(INDEX(RateList,MATCH(G45,CurList,0)),""))</f>
        <v/>
      </c>
      <c r="AI45" s="25" t="str">
        <f aca="false">IF(OR(AS45=0,AH45=""),"",ROUND(N(W45)*AH45,0))</f>
        <v/>
      </c>
      <c r="AJ45" s="25" t="str">
        <f aca="false">IF(OR(AS45=0,AH45=""),"",ROUND(N(X45)*AH45,0))</f>
        <v/>
      </c>
      <c r="AK45" s="25" t="str">
        <f aca="false">IF(OR(AS45=0,AH45=""),"",AI45+AJ45)</f>
        <v/>
      </c>
      <c r="AL45" s="25" t="str">
        <f aca="false">IF(OR(AS45=0,AH45=""),"",ROUND(N(Z45)*AH45,0))</f>
        <v/>
      </c>
      <c r="AM45" s="25" t="str">
        <f aca="false">IF(OR(AS45=0,AH45=""),"",ROUND(N(AA45)*AH45,0))</f>
        <v/>
      </c>
      <c r="AN45" s="25" t="str">
        <f aca="false">IF(OR(AS45=0,AH45=""),"",ROUND(N(AB45)*AH45,0))</f>
        <v/>
      </c>
      <c r="AO45" s="25" t="str">
        <f aca="false">IF(OR(AS45=0,AH45=""),"",ROUND(N(AC45)*AH45,0))</f>
        <v/>
      </c>
      <c r="AP45" s="25" t="str">
        <f aca="false">IF(OR(AS45=0,AH45=""),"",ROUND(N(AD45)*AH45,0))</f>
        <v/>
      </c>
      <c r="AQ45" s="25" t="str">
        <f aca="false">IF(OR(AS45=0,AH45=""),"",ROUND(N(AF45)*AH45,0))</f>
        <v/>
      </c>
      <c r="AR45" s="25" t="str">
        <f aca="false">IF(AS45=0,"",IFERROR(MATCH(C45,JurList,0),999)*1000+ROW())</f>
        <v/>
      </c>
      <c r="AS45" s="25" t="n">
        <f aca="false">IF(COUNTA(B45:C45,W45:AF45)&gt;0,1,0)</f>
        <v>0</v>
      </c>
    </row>
    <row r="46" customFormat="false" ht="15" hidden="false" customHeight="false" outlineLevel="0" collapsed="false">
      <c r="A46" s="5"/>
      <c r="B46" s="5"/>
      <c r="C46" s="5"/>
      <c r="D46" s="5"/>
      <c r="E46" s="18"/>
      <c r="F46" s="5"/>
      <c r="G46" s="18"/>
      <c r="H46" s="5"/>
      <c r="I46" s="18"/>
      <c r="J46" s="18"/>
      <c r="K46" s="18"/>
      <c r="L46" s="18"/>
      <c r="M46" s="18"/>
      <c r="N46" s="18"/>
      <c r="O46" s="18"/>
      <c r="P46" s="18"/>
      <c r="Q46" s="18"/>
      <c r="R46" s="18"/>
      <c r="S46" s="18"/>
      <c r="T46" s="18"/>
      <c r="U46" s="18"/>
      <c r="V46" s="5"/>
      <c r="W46" s="19"/>
      <c r="X46" s="19"/>
      <c r="Y46" s="19"/>
      <c r="Z46" s="19"/>
      <c r="AA46" s="19"/>
      <c r="AB46" s="19"/>
      <c r="AC46" s="19"/>
      <c r="AD46" s="19"/>
      <c r="AE46" s="19"/>
      <c r="AF46" s="19"/>
      <c r="AG46" s="18"/>
      <c r="AH46" s="24" t="str">
        <f aca="false">IF(AS46=0,"",IFERROR(INDEX(RateList,MATCH(G46,CurList,0)),""))</f>
        <v/>
      </c>
      <c r="AI46" s="25" t="str">
        <f aca="false">IF(OR(AS46=0,AH46=""),"",ROUND(N(W46)*AH46,0))</f>
        <v/>
      </c>
      <c r="AJ46" s="25" t="str">
        <f aca="false">IF(OR(AS46=0,AH46=""),"",ROUND(N(X46)*AH46,0))</f>
        <v/>
      </c>
      <c r="AK46" s="25" t="str">
        <f aca="false">IF(OR(AS46=0,AH46=""),"",AI46+AJ46)</f>
        <v/>
      </c>
      <c r="AL46" s="25" t="str">
        <f aca="false">IF(OR(AS46=0,AH46=""),"",ROUND(N(Z46)*AH46,0))</f>
        <v/>
      </c>
      <c r="AM46" s="25" t="str">
        <f aca="false">IF(OR(AS46=0,AH46=""),"",ROUND(N(AA46)*AH46,0))</f>
        <v/>
      </c>
      <c r="AN46" s="25" t="str">
        <f aca="false">IF(OR(AS46=0,AH46=""),"",ROUND(N(AB46)*AH46,0))</f>
        <v/>
      </c>
      <c r="AO46" s="25" t="str">
        <f aca="false">IF(OR(AS46=0,AH46=""),"",ROUND(N(AC46)*AH46,0))</f>
        <v/>
      </c>
      <c r="AP46" s="25" t="str">
        <f aca="false">IF(OR(AS46=0,AH46=""),"",ROUND(N(AD46)*AH46,0))</f>
        <v/>
      </c>
      <c r="AQ46" s="25" t="str">
        <f aca="false">IF(OR(AS46=0,AH46=""),"",ROUND(N(AF46)*AH46,0))</f>
        <v/>
      </c>
      <c r="AR46" s="25" t="str">
        <f aca="false">IF(AS46=0,"",IFERROR(MATCH(C46,JurList,0),999)*1000+ROW())</f>
        <v/>
      </c>
      <c r="AS46" s="25" t="n">
        <f aca="false">IF(COUNTA(B46:C46,W46:AF46)&gt;0,1,0)</f>
        <v>0</v>
      </c>
    </row>
    <row r="47" customFormat="false" ht="15" hidden="false" customHeight="false" outlineLevel="0" collapsed="false">
      <c r="A47" s="5"/>
      <c r="B47" s="5"/>
      <c r="C47" s="5"/>
      <c r="D47" s="5"/>
      <c r="E47" s="18"/>
      <c r="F47" s="5"/>
      <c r="G47" s="18"/>
      <c r="H47" s="5"/>
      <c r="I47" s="18"/>
      <c r="J47" s="18"/>
      <c r="K47" s="18"/>
      <c r="L47" s="18"/>
      <c r="M47" s="18"/>
      <c r="N47" s="18"/>
      <c r="O47" s="18"/>
      <c r="P47" s="18"/>
      <c r="Q47" s="18"/>
      <c r="R47" s="18"/>
      <c r="S47" s="18"/>
      <c r="T47" s="18"/>
      <c r="U47" s="18"/>
      <c r="V47" s="5"/>
      <c r="W47" s="19"/>
      <c r="X47" s="19"/>
      <c r="Y47" s="19"/>
      <c r="Z47" s="19"/>
      <c r="AA47" s="19"/>
      <c r="AB47" s="19"/>
      <c r="AC47" s="19"/>
      <c r="AD47" s="19"/>
      <c r="AE47" s="19"/>
      <c r="AF47" s="19"/>
      <c r="AG47" s="18"/>
      <c r="AH47" s="24" t="str">
        <f aca="false">IF(AS47=0,"",IFERROR(INDEX(RateList,MATCH(G47,CurList,0)),""))</f>
        <v/>
      </c>
      <c r="AI47" s="25" t="str">
        <f aca="false">IF(OR(AS47=0,AH47=""),"",ROUND(N(W47)*AH47,0))</f>
        <v/>
      </c>
      <c r="AJ47" s="25" t="str">
        <f aca="false">IF(OR(AS47=0,AH47=""),"",ROUND(N(X47)*AH47,0))</f>
        <v/>
      </c>
      <c r="AK47" s="25" t="str">
        <f aca="false">IF(OR(AS47=0,AH47=""),"",AI47+AJ47)</f>
        <v/>
      </c>
      <c r="AL47" s="25" t="str">
        <f aca="false">IF(OR(AS47=0,AH47=""),"",ROUND(N(Z47)*AH47,0))</f>
        <v/>
      </c>
      <c r="AM47" s="25" t="str">
        <f aca="false">IF(OR(AS47=0,AH47=""),"",ROUND(N(AA47)*AH47,0))</f>
        <v/>
      </c>
      <c r="AN47" s="25" t="str">
        <f aca="false">IF(OR(AS47=0,AH47=""),"",ROUND(N(AB47)*AH47,0))</f>
        <v/>
      </c>
      <c r="AO47" s="25" t="str">
        <f aca="false">IF(OR(AS47=0,AH47=""),"",ROUND(N(AC47)*AH47,0))</f>
        <v/>
      </c>
      <c r="AP47" s="25" t="str">
        <f aca="false">IF(OR(AS47=0,AH47=""),"",ROUND(N(AD47)*AH47,0))</f>
        <v/>
      </c>
      <c r="AQ47" s="25" t="str">
        <f aca="false">IF(OR(AS47=0,AH47=""),"",ROUND(N(AF47)*AH47,0))</f>
        <v/>
      </c>
      <c r="AR47" s="25" t="str">
        <f aca="false">IF(AS47=0,"",IFERROR(MATCH(C47,JurList,0),999)*1000+ROW())</f>
        <v/>
      </c>
      <c r="AS47" s="25" t="n">
        <f aca="false">IF(COUNTA(B47:C47,W47:AF47)&gt;0,1,0)</f>
        <v>0</v>
      </c>
    </row>
    <row r="48" customFormat="false" ht="15" hidden="false" customHeight="false" outlineLevel="0" collapsed="false">
      <c r="A48" s="5"/>
      <c r="B48" s="5"/>
      <c r="C48" s="5"/>
      <c r="D48" s="5"/>
      <c r="E48" s="18"/>
      <c r="F48" s="5"/>
      <c r="G48" s="18"/>
      <c r="H48" s="5"/>
      <c r="I48" s="18"/>
      <c r="J48" s="18"/>
      <c r="K48" s="18"/>
      <c r="L48" s="18"/>
      <c r="M48" s="18"/>
      <c r="N48" s="18"/>
      <c r="O48" s="18"/>
      <c r="P48" s="18"/>
      <c r="Q48" s="18"/>
      <c r="R48" s="18"/>
      <c r="S48" s="18"/>
      <c r="T48" s="18"/>
      <c r="U48" s="18"/>
      <c r="V48" s="5"/>
      <c r="W48" s="19"/>
      <c r="X48" s="19"/>
      <c r="Y48" s="19"/>
      <c r="Z48" s="19"/>
      <c r="AA48" s="19"/>
      <c r="AB48" s="19"/>
      <c r="AC48" s="19"/>
      <c r="AD48" s="19"/>
      <c r="AE48" s="19"/>
      <c r="AF48" s="19"/>
      <c r="AG48" s="18"/>
      <c r="AH48" s="24" t="str">
        <f aca="false">IF(AS48=0,"",IFERROR(INDEX(RateList,MATCH(G48,CurList,0)),""))</f>
        <v/>
      </c>
      <c r="AI48" s="25" t="str">
        <f aca="false">IF(OR(AS48=0,AH48=""),"",ROUND(N(W48)*AH48,0))</f>
        <v/>
      </c>
      <c r="AJ48" s="25" t="str">
        <f aca="false">IF(OR(AS48=0,AH48=""),"",ROUND(N(X48)*AH48,0))</f>
        <v/>
      </c>
      <c r="AK48" s="25" t="str">
        <f aca="false">IF(OR(AS48=0,AH48=""),"",AI48+AJ48)</f>
        <v/>
      </c>
      <c r="AL48" s="25" t="str">
        <f aca="false">IF(OR(AS48=0,AH48=""),"",ROUND(N(Z48)*AH48,0))</f>
        <v/>
      </c>
      <c r="AM48" s="25" t="str">
        <f aca="false">IF(OR(AS48=0,AH48=""),"",ROUND(N(AA48)*AH48,0))</f>
        <v/>
      </c>
      <c r="AN48" s="25" t="str">
        <f aca="false">IF(OR(AS48=0,AH48=""),"",ROUND(N(AB48)*AH48,0))</f>
        <v/>
      </c>
      <c r="AO48" s="25" t="str">
        <f aca="false">IF(OR(AS48=0,AH48=""),"",ROUND(N(AC48)*AH48,0))</f>
        <v/>
      </c>
      <c r="AP48" s="25" t="str">
        <f aca="false">IF(OR(AS48=0,AH48=""),"",ROUND(N(AD48)*AH48,0))</f>
        <v/>
      </c>
      <c r="AQ48" s="25" t="str">
        <f aca="false">IF(OR(AS48=0,AH48=""),"",ROUND(N(AF48)*AH48,0))</f>
        <v/>
      </c>
      <c r="AR48" s="25" t="str">
        <f aca="false">IF(AS48=0,"",IFERROR(MATCH(C48,JurList,0),999)*1000+ROW())</f>
        <v/>
      </c>
      <c r="AS48" s="25" t="n">
        <f aca="false">IF(COUNTA(B48:C48,W48:AF48)&gt;0,1,0)</f>
        <v>0</v>
      </c>
    </row>
    <row r="49" customFormat="false" ht="15" hidden="false" customHeight="false" outlineLevel="0" collapsed="false">
      <c r="A49" s="5"/>
      <c r="B49" s="5"/>
      <c r="C49" s="5"/>
      <c r="D49" s="5"/>
      <c r="E49" s="18"/>
      <c r="F49" s="5"/>
      <c r="G49" s="18"/>
      <c r="H49" s="5"/>
      <c r="I49" s="18"/>
      <c r="J49" s="18"/>
      <c r="K49" s="18"/>
      <c r="L49" s="18"/>
      <c r="M49" s="18"/>
      <c r="N49" s="18"/>
      <c r="O49" s="18"/>
      <c r="P49" s="18"/>
      <c r="Q49" s="18"/>
      <c r="R49" s="18"/>
      <c r="S49" s="18"/>
      <c r="T49" s="18"/>
      <c r="U49" s="18"/>
      <c r="V49" s="5"/>
      <c r="W49" s="19"/>
      <c r="X49" s="19"/>
      <c r="Y49" s="19"/>
      <c r="Z49" s="19"/>
      <c r="AA49" s="19"/>
      <c r="AB49" s="19"/>
      <c r="AC49" s="19"/>
      <c r="AD49" s="19"/>
      <c r="AE49" s="19"/>
      <c r="AF49" s="19"/>
      <c r="AG49" s="18"/>
      <c r="AH49" s="24" t="str">
        <f aca="false">IF(AS49=0,"",IFERROR(INDEX(RateList,MATCH(G49,CurList,0)),""))</f>
        <v/>
      </c>
      <c r="AI49" s="25" t="str">
        <f aca="false">IF(OR(AS49=0,AH49=""),"",ROUND(N(W49)*AH49,0))</f>
        <v/>
      </c>
      <c r="AJ49" s="25" t="str">
        <f aca="false">IF(OR(AS49=0,AH49=""),"",ROUND(N(X49)*AH49,0))</f>
        <v/>
      </c>
      <c r="AK49" s="25" t="str">
        <f aca="false">IF(OR(AS49=0,AH49=""),"",AI49+AJ49)</f>
        <v/>
      </c>
      <c r="AL49" s="25" t="str">
        <f aca="false">IF(OR(AS49=0,AH49=""),"",ROUND(N(Z49)*AH49,0))</f>
        <v/>
      </c>
      <c r="AM49" s="25" t="str">
        <f aca="false">IF(OR(AS49=0,AH49=""),"",ROUND(N(AA49)*AH49,0))</f>
        <v/>
      </c>
      <c r="AN49" s="25" t="str">
        <f aca="false">IF(OR(AS49=0,AH49=""),"",ROUND(N(AB49)*AH49,0))</f>
        <v/>
      </c>
      <c r="AO49" s="25" t="str">
        <f aca="false">IF(OR(AS49=0,AH49=""),"",ROUND(N(AC49)*AH49,0))</f>
        <v/>
      </c>
      <c r="AP49" s="25" t="str">
        <f aca="false">IF(OR(AS49=0,AH49=""),"",ROUND(N(AD49)*AH49,0))</f>
        <v/>
      </c>
      <c r="AQ49" s="25" t="str">
        <f aca="false">IF(OR(AS49=0,AH49=""),"",ROUND(N(AF49)*AH49,0))</f>
        <v/>
      </c>
      <c r="AR49" s="25" t="str">
        <f aca="false">IF(AS49=0,"",IFERROR(MATCH(C49,JurList,0),999)*1000+ROW())</f>
        <v/>
      </c>
      <c r="AS49" s="25" t="n">
        <f aca="false">IF(COUNTA(B49:C49,W49:AF49)&gt;0,1,0)</f>
        <v>0</v>
      </c>
    </row>
    <row r="50" customFormat="false" ht="15" hidden="false" customHeight="false" outlineLevel="0" collapsed="false">
      <c r="A50" s="5"/>
      <c r="B50" s="5"/>
      <c r="C50" s="5"/>
      <c r="D50" s="5"/>
      <c r="E50" s="18"/>
      <c r="F50" s="5"/>
      <c r="G50" s="18"/>
      <c r="H50" s="5"/>
      <c r="I50" s="18"/>
      <c r="J50" s="18"/>
      <c r="K50" s="18"/>
      <c r="L50" s="18"/>
      <c r="M50" s="18"/>
      <c r="N50" s="18"/>
      <c r="O50" s="18"/>
      <c r="P50" s="18"/>
      <c r="Q50" s="18"/>
      <c r="R50" s="18"/>
      <c r="S50" s="18"/>
      <c r="T50" s="18"/>
      <c r="U50" s="18"/>
      <c r="V50" s="5"/>
      <c r="W50" s="19"/>
      <c r="X50" s="19"/>
      <c r="Y50" s="19"/>
      <c r="Z50" s="19"/>
      <c r="AA50" s="19"/>
      <c r="AB50" s="19"/>
      <c r="AC50" s="19"/>
      <c r="AD50" s="19"/>
      <c r="AE50" s="19"/>
      <c r="AF50" s="19"/>
      <c r="AG50" s="18"/>
      <c r="AH50" s="24" t="str">
        <f aca="false">IF(AS50=0,"",IFERROR(INDEX(RateList,MATCH(G50,CurList,0)),""))</f>
        <v/>
      </c>
      <c r="AI50" s="25" t="str">
        <f aca="false">IF(OR(AS50=0,AH50=""),"",ROUND(N(W50)*AH50,0))</f>
        <v/>
      </c>
      <c r="AJ50" s="25" t="str">
        <f aca="false">IF(OR(AS50=0,AH50=""),"",ROUND(N(X50)*AH50,0))</f>
        <v/>
      </c>
      <c r="AK50" s="25" t="str">
        <f aca="false">IF(OR(AS50=0,AH50=""),"",AI50+AJ50)</f>
        <v/>
      </c>
      <c r="AL50" s="25" t="str">
        <f aca="false">IF(OR(AS50=0,AH50=""),"",ROUND(N(Z50)*AH50,0))</f>
        <v/>
      </c>
      <c r="AM50" s="25" t="str">
        <f aca="false">IF(OR(AS50=0,AH50=""),"",ROUND(N(AA50)*AH50,0))</f>
        <v/>
      </c>
      <c r="AN50" s="25" t="str">
        <f aca="false">IF(OR(AS50=0,AH50=""),"",ROUND(N(AB50)*AH50,0))</f>
        <v/>
      </c>
      <c r="AO50" s="25" t="str">
        <f aca="false">IF(OR(AS50=0,AH50=""),"",ROUND(N(AC50)*AH50,0))</f>
        <v/>
      </c>
      <c r="AP50" s="25" t="str">
        <f aca="false">IF(OR(AS50=0,AH50=""),"",ROUND(N(AD50)*AH50,0))</f>
        <v/>
      </c>
      <c r="AQ50" s="25" t="str">
        <f aca="false">IF(OR(AS50=0,AH50=""),"",ROUND(N(AF50)*AH50,0))</f>
        <v/>
      </c>
      <c r="AR50" s="25" t="str">
        <f aca="false">IF(AS50=0,"",IFERROR(MATCH(C50,JurList,0),999)*1000+ROW())</f>
        <v/>
      </c>
      <c r="AS50" s="25" t="n">
        <f aca="false">IF(COUNTA(B50:C50,W50:AF50)&gt;0,1,0)</f>
        <v>0</v>
      </c>
    </row>
    <row r="51" customFormat="false" ht="15" hidden="false" customHeight="false" outlineLevel="0" collapsed="false">
      <c r="A51" s="5"/>
      <c r="B51" s="5"/>
      <c r="C51" s="5"/>
      <c r="D51" s="5"/>
      <c r="E51" s="18"/>
      <c r="F51" s="5"/>
      <c r="G51" s="18"/>
      <c r="H51" s="5"/>
      <c r="I51" s="18"/>
      <c r="J51" s="18"/>
      <c r="K51" s="18"/>
      <c r="L51" s="18"/>
      <c r="M51" s="18"/>
      <c r="N51" s="18"/>
      <c r="O51" s="18"/>
      <c r="P51" s="18"/>
      <c r="Q51" s="18"/>
      <c r="R51" s="18"/>
      <c r="S51" s="18"/>
      <c r="T51" s="18"/>
      <c r="U51" s="18"/>
      <c r="V51" s="5"/>
      <c r="W51" s="19"/>
      <c r="X51" s="19"/>
      <c r="Y51" s="19"/>
      <c r="Z51" s="19"/>
      <c r="AA51" s="19"/>
      <c r="AB51" s="19"/>
      <c r="AC51" s="19"/>
      <c r="AD51" s="19"/>
      <c r="AE51" s="19"/>
      <c r="AF51" s="19"/>
      <c r="AG51" s="18"/>
      <c r="AH51" s="24" t="str">
        <f aca="false">IF(AS51=0,"",IFERROR(INDEX(RateList,MATCH(G51,CurList,0)),""))</f>
        <v/>
      </c>
      <c r="AI51" s="25" t="str">
        <f aca="false">IF(OR(AS51=0,AH51=""),"",ROUND(N(W51)*AH51,0))</f>
        <v/>
      </c>
      <c r="AJ51" s="25" t="str">
        <f aca="false">IF(OR(AS51=0,AH51=""),"",ROUND(N(X51)*AH51,0))</f>
        <v/>
      </c>
      <c r="AK51" s="25" t="str">
        <f aca="false">IF(OR(AS51=0,AH51=""),"",AI51+AJ51)</f>
        <v/>
      </c>
      <c r="AL51" s="25" t="str">
        <f aca="false">IF(OR(AS51=0,AH51=""),"",ROUND(N(Z51)*AH51,0))</f>
        <v/>
      </c>
      <c r="AM51" s="25" t="str">
        <f aca="false">IF(OR(AS51=0,AH51=""),"",ROUND(N(AA51)*AH51,0))</f>
        <v/>
      </c>
      <c r="AN51" s="25" t="str">
        <f aca="false">IF(OR(AS51=0,AH51=""),"",ROUND(N(AB51)*AH51,0))</f>
        <v/>
      </c>
      <c r="AO51" s="25" t="str">
        <f aca="false">IF(OR(AS51=0,AH51=""),"",ROUND(N(AC51)*AH51,0))</f>
        <v/>
      </c>
      <c r="AP51" s="25" t="str">
        <f aca="false">IF(OR(AS51=0,AH51=""),"",ROUND(N(AD51)*AH51,0))</f>
        <v/>
      </c>
      <c r="AQ51" s="25" t="str">
        <f aca="false">IF(OR(AS51=0,AH51=""),"",ROUND(N(AF51)*AH51,0))</f>
        <v/>
      </c>
      <c r="AR51" s="25" t="str">
        <f aca="false">IF(AS51=0,"",IFERROR(MATCH(C51,JurList,0),999)*1000+ROW())</f>
        <v/>
      </c>
      <c r="AS51" s="25" t="n">
        <f aca="false">IF(COUNTA(B51:C51,W51:AF51)&gt;0,1,0)</f>
        <v>0</v>
      </c>
    </row>
    <row r="52" customFormat="false" ht="15" hidden="false" customHeight="false" outlineLevel="0" collapsed="false">
      <c r="A52" s="5"/>
      <c r="B52" s="5"/>
      <c r="C52" s="5"/>
      <c r="D52" s="5"/>
      <c r="E52" s="18"/>
      <c r="F52" s="5"/>
      <c r="G52" s="18"/>
      <c r="H52" s="5"/>
      <c r="I52" s="18"/>
      <c r="J52" s="18"/>
      <c r="K52" s="18"/>
      <c r="L52" s="18"/>
      <c r="M52" s="18"/>
      <c r="N52" s="18"/>
      <c r="O52" s="18"/>
      <c r="P52" s="18"/>
      <c r="Q52" s="18"/>
      <c r="R52" s="18"/>
      <c r="S52" s="18"/>
      <c r="T52" s="18"/>
      <c r="U52" s="18"/>
      <c r="V52" s="5"/>
      <c r="W52" s="19"/>
      <c r="X52" s="19"/>
      <c r="Y52" s="19"/>
      <c r="Z52" s="19"/>
      <c r="AA52" s="19"/>
      <c r="AB52" s="19"/>
      <c r="AC52" s="19"/>
      <c r="AD52" s="19"/>
      <c r="AE52" s="19"/>
      <c r="AF52" s="19"/>
      <c r="AG52" s="18"/>
      <c r="AH52" s="24" t="str">
        <f aca="false">IF(AS52=0,"",IFERROR(INDEX(RateList,MATCH(G52,CurList,0)),""))</f>
        <v/>
      </c>
      <c r="AI52" s="25" t="str">
        <f aca="false">IF(OR(AS52=0,AH52=""),"",ROUND(N(W52)*AH52,0))</f>
        <v/>
      </c>
      <c r="AJ52" s="25" t="str">
        <f aca="false">IF(OR(AS52=0,AH52=""),"",ROUND(N(X52)*AH52,0))</f>
        <v/>
      </c>
      <c r="AK52" s="25" t="str">
        <f aca="false">IF(OR(AS52=0,AH52=""),"",AI52+AJ52)</f>
        <v/>
      </c>
      <c r="AL52" s="25" t="str">
        <f aca="false">IF(OR(AS52=0,AH52=""),"",ROUND(N(Z52)*AH52,0))</f>
        <v/>
      </c>
      <c r="AM52" s="25" t="str">
        <f aca="false">IF(OR(AS52=0,AH52=""),"",ROUND(N(AA52)*AH52,0))</f>
        <v/>
      </c>
      <c r="AN52" s="25" t="str">
        <f aca="false">IF(OR(AS52=0,AH52=""),"",ROUND(N(AB52)*AH52,0))</f>
        <v/>
      </c>
      <c r="AO52" s="25" t="str">
        <f aca="false">IF(OR(AS52=0,AH52=""),"",ROUND(N(AC52)*AH52,0))</f>
        <v/>
      </c>
      <c r="AP52" s="25" t="str">
        <f aca="false">IF(OR(AS52=0,AH52=""),"",ROUND(N(AD52)*AH52,0))</f>
        <v/>
      </c>
      <c r="AQ52" s="25" t="str">
        <f aca="false">IF(OR(AS52=0,AH52=""),"",ROUND(N(AF52)*AH52,0))</f>
        <v/>
      </c>
      <c r="AR52" s="25" t="str">
        <f aca="false">IF(AS52=0,"",IFERROR(MATCH(C52,JurList,0),999)*1000+ROW())</f>
        <v/>
      </c>
      <c r="AS52" s="25" t="n">
        <f aca="false">IF(COUNTA(B52:C52,W52:AF52)&gt;0,1,0)</f>
        <v>0</v>
      </c>
    </row>
    <row r="53" customFormat="false" ht="15" hidden="false" customHeight="false" outlineLevel="0" collapsed="false">
      <c r="A53" s="5"/>
      <c r="B53" s="5"/>
      <c r="C53" s="5"/>
      <c r="D53" s="5"/>
      <c r="E53" s="18"/>
      <c r="F53" s="5"/>
      <c r="G53" s="18"/>
      <c r="H53" s="5"/>
      <c r="I53" s="18"/>
      <c r="J53" s="18"/>
      <c r="K53" s="18"/>
      <c r="L53" s="18"/>
      <c r="M53" s="18"/>
      <c r="N53" s="18"/>
      <c r="O53" s="18"/>
      <c r="P53" s="18"/>
      <c r="Q53" s="18"/>
      <c r="R53" s="18"/>
      <c r="S53" s="18"/>
      <c r="T53" s="18"/>
      <c r="U53" s="18"/>
      <c r="V53" s="5"/>
      <c r="W53" s="19"/>
      <c r="X53" s="19"/>
      <c r="Y53" s="19"/>
      <c r="Z53" s="19"/>
      <c r="AA53" s="19"/>
      <c r="AB53" s="19"/>
      <c r="AC53" s="19"/>
      <c r="AD53" s="19"/>
      <c r="AE53" s="19"/>
      <c r="AF53" s="19"/>
      <c r="AG53" s="18"/>
      <c r="AH53" s="24" t="str">
        <f aca="false">IF(AS53=0,"",IFERROR(INDEX(RateList,MATCH(G53,CurList,0)),""))</f>
        <v/>
      </c>
      <c r="AI53" s="25" t="str">
        <f aca="false">IF(OR(AS53=0,AH53=""),"",ROUND(N(W53)*AH53,0))</f>
        <v/>
      </c>
      <c r="AJ53" s="25" t="str">
        <f aca="false">IF(OR(AS53=0,AH53=""),"",ROUND(N(X53)*AH53,0))</f>
        <v/>
      </c>
      <c r="AK53" s="25" t="str">
        <f aca="false">IF(OR(AS53=0,AH53=""),"",AI53+AJ53)</f>
        <v/>
      </c>
      <c r="AL53" s="25" t="str">
        <f aca="false">IF(OR(AS53=0,AH53=""),"",ROUND(N(Z53)*AH53,0))</f>
        <v/>
      </c>
      <c r="AM53" s="25" t="str">
        <f aca="false">IF(OR(AS53=0,AH53=""),"",ROUND(N(AA53)*AH53,0))</f>
        <v/>
      </c>
      <c r="AN53" s="25" t="str">
        <f aca="false">IF(OR(AS53=0,AH53=""),"",ROUND(N(AB53)*AH53,0))</f>
        <v/>
      </c>
      <c r="AO53" s="25" t="str">
        <f aca="false">IF(OR(AS53=0,AH53=""),"",ROUND(N(AC53)*AH53,0))</f>
        <v/>
      </c>
      <c r="AP53" s="25" t="str">
        <f aca="false">IF(OR(AS53=0,AH53=""),"",ROUND(N(AD53)*AH53,0))</f>
        <v/>
      </c>
      <c r="AQ53" s="25" t="str">
        <f aca="false">IF(OR(AS53=0,AH53=""),"",ROUND(N(AF53)*AH53,0))</f>
        <v/>
      </c>
      <c r="AR53" s="25" t="str">
        <f aca="false">IF(AS53=0,"",IFERROR(MATCH(C53,JurList,0),999)*1000+ROW())</f>
        <v/>
      </c>
      <c r="AS53" s="25" t="n">
        <f aca="false">IF(COUNTA(B53:C53,W53:AF53)&gt;0,1,0)</f>
        <v>0</v>
      </c>
    </row>
    <row r="54" customFormat="false" ht="15" hidden="false" customHeight="false" outlineLevel="0" collapsed="false">
      <c r="A54" s="5"/>
      <c r="B54" s="5"/>
      <c r="C54" s="5"/>
      <c r="D54" s="5"/>
      <c r="E54" s="18"/>
      <c r="F54" s="5"/>
      <c r="G54" s="18"/>
      <c r="H54" s="5"/>
      <c r="I54" s="18"/>
      <c r="J54" s="18"/>
      <c r="K54" s="18"/>
      <c r="L54" s="18"/>
      <c r="M54" s="18"/>
      <c r="N54" s="18"/>
      <c r="O54" s="18"/>
      <c r="P54" s="18"/>
      <c r="Q54" s="18"/>
      <c r="R54" s="18"/>
      <c r="S54" s="18"/>
      <c r="T54" s="18"/>
      <c r="U54" s="18"/>
      <c r="V54" s="5"/>
      <c r="W54" s="19"/>
      <c r="X54" s="19"/>
      <c r="Y54" s="19"/>
      <c r="Z54" s="19"/>
      <c r="AA54" s="19"/>
      <c r="AB54" s="19"/>
      <c r="AC54" s="19"/>
      <c r="AD54" s="19"/>
      <c r="AE54" s="19"/>
      <c r="AF54" s="19"/>
      <c r="AG54" s="18"/>
      <c r="AH54" s="24" t="str">
        <f aca="false">IF(AS54=0,"",IFERROR(INDEX(RateList,MATCH(G54,CurList,0)),""))</f>
        <v/>
      </c>
      <c r="AI54" s="25" t="str">
        <f aca="false">IF(OR(AS54=0,AH54=""),"",ROUND(N(W54)*AH54,0))</f>
        <v/>
      </c>
      <c r="AJ54" s="25" t="str">
        <f aca="false">IF(OR(AS54=0,AH54=""),"",ROUND(N(X54)*AH54,0))</f>
        <v/>
      </c>
      <c r="AK54" s="25" t="str">
        <f aca="false">IF(OR(AS54=0,AH54=""),"",AI54+AJ54)</f>
        <v/>
      </c>
      <c r="AL54" s="25" t="str">
        <f aca="false">IF(OR(AS54=0,AH54=""),"",ROUND(N(Z54)*AH54,0))</f>
        <v/>
      </c>
      <c r="AM54" s="25" t="str">
        <f aca="false">IF(OR(AS54=0,AH54=""),"",ROUND(N(AA54)*AH54,0))</f>
        <v/>
      </c>
      <c r="AN54" s="25" t="str">
        <f aca="false">IF(OR(AS54=0,AH54=""),"",ROUND(N(AB54)*AH54,0))</f>
        <v/>
      </c>
      <c r="AO54" s="25" t="str">
        <f aca="false">IF(OR(AS54=0,AH54=""),"",ROUND(N(AC54)*AH54,0))</f>
        <v/>
      </c>
      <c r="AP54" s="25" t="str">
        <f aca="false">IF(OR(AS54=0,AH54=""),"",ROUND(N(AD54)*AH54,0))</f>
        <v/>
      </c>
      <c r="AQ54" s="25" t="str">
        <f aca="false">IF(OR(AS54=0,AH54=""),"",ROUND(N(AF54)*AH54,0))</f>
        <v/>
      </c>
      <c r="AR54" s="25" t="str">
        <f aca="false">IF(AS54=0,"",IFERROR(MATCH(C54,JurList,0),999)*1000+ROW())</f>
        <v/>
      </c>
      <c r="AS54" s="25" t="n">
        <f aca="false">IF(COUNTA(B54:C54,W54:AF54)&gt;0,1,0)</f>
        <v>0</v>
      </c>
    </row>
    <row r="55" customFormat="false" ht="15" hidden="false" customHeight="false" outlineLevel="0" collapsed="false">
      <c r="A55" s="5"/>
      <c r="B55" s="5"/>
      <c r="C55" s="5"/>
      <c r="D55" s="5"/>
      <c r="E55" s="18"/>
      <c r="F55" s="5"/>
      <c r="G55" s="18"/>
      <c r="H55" s="5"/>
      <c r="I55" s="18"/>
      <c r="J55" s="18"/>
      <c r="K55" s="18"/>
      <c r="L55" s="18"/>
      <c r="M55" s="18"/>
      <c r="N55" s="18"/>
      <c r="O55" s="18"/>
      <c r="P55" s="18"/>
      <c r="Q55" s="18"/>
      <c r="R55" s="18"/>
      <c r="S55" s="18"/>
      <c r="T55" s="18"/>
      <c r="U55" s="18"/>
      <c r="V55" s="5"/>
      <c r="W55" s="19"/>
      <c r="X55" s="19"/>
      <c r="Y55" s="19"/>
      <c r="Z55" s="19"/>
      <c r="AA55" s="19"/>
      <c r="AB55" s="19"/>
      <c r="AC55" s="19"/>
      <c r="AD55" s="19"/>
      <c r="AE55" s="19"/>
      <c r="AF55" s="19"/>
      <c r="AG55" s="18"/>
      <c r="AH55" s="24" t="str">
        <f aca="false">IF(AS55=0,"",IFERROR(INDEX(RateList,MATCH(G55,CurList,0)),""))</f>
        <v/>
      </c>
      <c r="AI55" s="25" t="str">
        <f aca="false">IF(OR(AS55=0,AH55=""),"",ROUND(N(W55)*AH55,0))</f>
        <v/>
      </c>
      <c r="AJ55" s="25" t="str">
        <f aca="false">IF(OR(AS55=0,AH55=""),"",ROUND(N(X55)*AH55,0))</f>
        <v/>
      </c>
      <c r="AK55" s="25" t="str">
        <f aca="false">IF(OR(AS55=0,AH55=""),"",AI55+AJ55)</f>
        <v/>
      </c>
      <c r="AL55" s="25" t="str">
        <f aca="false">IF(OR(AS55=0,AH55=""),"",ROUND(N(Z55)*AH55,0))</f>
        <v/>
      </c>
      <c r="AM55" s="25" t="str">
        <f aca="false">IF(OR(AS55=0,AH55=""),"",ROUND(N(AA55)*AH55,0))</f>
        <v/>
      </c>
      <c r="AN55" s="25" t="str">
        <f aca="false">IF(OR(AS55=0,AH55=""),"",ROUND(N(AB55)*AH55,0))</f>
        <v/>
      </c>
      <c r="AO55" s="25" t="str">
        <f aca="false">IF(OR(AS55=0,AH55=""),"",ROUND(N(AC55)*AH55,0))</f>
        <v/>
      </c>
      <c r="AP55" s="25" t="str">
        <f aca="false">IF(OR(AS55=0,AH55=""),"",ROUND(N(AD55)*AH55,0))</f>
        <v/>
      </c>
      <c r="AQ55" s="25" t="str">
        <f aca="false">IF(OR(AS55=0,AH55=""),"",ROUND(N(AF55)*AH55,0))</f>
        <v/>
      </c>
      <c r="AR55" s="25" t="str">
        <f aca="false">IF(AS55=0,"",IFERROR(MATCH(C55,JurList,0),999)*1000+ROW())</f>
        <v/>
      </c>
      <c r="AS55" s="25" t="n">
        <f aca="false">IF(COUNTA(B55:C55,W55:AF55)&gt;0,1,0)</f>
        <v>0</v>
      </c>
    </row>
    <row r="56" customFormat="false" ht="15" hidden="false" customHeight="false" outlineLevel="0" collapsed="false">
      <c r="A56" s="5"/>
      <c r="B56" s="5"/>
      <c r="C56" s="5"/>
      <c r="D56" s="5"/>
      <c r="E56" s="18"/>
      <c r="F56" s="5"/>
      <c r="G56" s="18"/>
      <c r="H56" s="5"/>
      <c r="I56" s="18"/>
      <c r="J56" s="18"/>
      <c r="K56" s="18"/>
      <c r="L56" s="18"/>
      <c r="M56" s="18"/>
      <c r="N56" s="18"/>
      <c r="O56" s="18"/>
      <c r="P56" s="18"/>
      <c r="Q56" s="18"/>
      <c r="R56" s="18"/>
      <c r="S56" s="18"/>
      <c r="T56" s="18"/>
      <c r="U56" s="18"/>
      <c r="V56" s="5"/>
      <c r="W56" s="19"/>
      <c r="X56" s="19"/>
      <c r="Y56" s="19"/>
      <c r="Z56" s="19"/>
      <c r="AA56" s="19"/>
      <c r="AB56" s="19"/>
      <c r="AC56" s="19"/>
      <c r="AD56" s="19"/>
      <c r="AE56" s="19"/>
      <c r="AF56" s="19"/>
      <c r="AG56" s="18"/>
      <c r="AH56" s="24" t="str">
        <f aca="false">IF(AS56=0,"",IFERROR(INDEX(RateList,MATCH(G56,CurList,0)),""))</f>
        <v/>
      </c>
      <c r="AI56" s="25" t="str">
        <f aca="false">IF(OR(AS56=0,AH56=""),"",ROUND(N(W56)*AH56,0))</f>
        <v/>
      </c>
      <c r="AJ56" s="25" t="str">
        <f aca="false">IF(OR(AS56=0,AH56=""),"",ROUND(N(X56)*AH56,0))</f>
        <v/>
      </c>
      <c r="AK56" s="25" t="str">
        <f aca="false">IF(OR(AS56=0,AH56=""),"",AI56+AJ56)</f>
        <v/>
      </c>
      <c r="AL56" s="25" t="str">
        <f aca="false">IF(OR(AS56=0,AH56=""),"",ROUND(N(Z56)*AH56,0))</f>
        <v/>
      </c>
      <c r="AM56" s="25" t="str">
        <f aca="false">IF(OR(AS56=0,AH56=""),"",ROUND(N(AA56)*AH56,0))</f>
        <v/>
      </c>
      <c r="AN56" s="25" t="str">
        <f aca="false">IF(OR(AS56=0,AH56=""),"",ROUND(N(AB56)*AH56,0))</f>
        <v/>
      </c>
      <c r="AO56" s="25" t="str">
        <f aca="false">IF(OR(AS56=0,AH56=""),"",ROUND(N(AC56)*AH56,0))</f>
        <v/>
      </c>
      <c r="AP56" s="25" t="str">
        <f aca="false">IF(OR(AS56=0,AH56=""),"",ROUND(N(AD56)*AH56,0))</f>
        <v/>
      </c>
      <c r="AQ56" s="25" t="str">
        <f aca="false">IF(OR(AS56=0,AH56=""),"",ROUND(N(AF56)*AH56,0))</f>
        <v/>
      </c>
      <c r="AR56" s="25" t="str">
        <f aca="false">IF(AS56=0,"",IFERROR(MATCH(C56,JurList,0),999)*1000+ROW())</f>
        <v/>
      </c>
      <c r="AS56" s="25" t="n">
        <f aca="false">IF(COUNTA(B56:C56,W56:AF56)&gt;0,1,0)</f>
        <v>0</v>
      </c>
    </row>
    <row r="57" customFormat="false" ht="15" hidden="false" customHeight="false" outlineLevel="0" collapsed="false">
      <c r="A57" s="5"/>
      <c r="B57" s="5"/>
      <c r="C57" s="5"/>
      <c r="D57" s="5"/>
      <c r="E57" s="18"/>
      <c r="F57" s="5"/>
      <c r="G57" s="18"/>
      <c r="H57" s="5"/>
      <c r="I57" s="18"/>
      <c r="J57" s="18"/>
      <c r="K57" s="18"/>
      <c r="L57" s="18"/>
      <c r="M57" s="18"/>
      <c r="N57" s="18"/>
      <c r="O57" s="18"/>
      <c r="P57" s="18"/>
      <c r="Q57" s="18"/>
      <c r="R57" s="18"/>
      <c r="S57" s="18"/>
      <c r="T57" s="18"/>
      <c r="U57" s="18"/>
      <c r="V57" s="5"/>
      <c r="W57" s="19"/>
      <c r="X57" s="19"/>
      <c r="Y57" s="19"/>
      <c r="Z57" s="19"/>
      <c r="AA57" s="19"/>
      <c r="AB57" s="19"/>
      <c r="AC57" s="19"/>
      <c r="AD57" s="19"/>
      <c r="AE57" s="19"/>
      <c r="AF57" s="19"/>
      <c r="AG57" s="18"/>
      <c r="AH57" s="24" t="str">
        <f aca="false">IF(AS57=0,"",IFERROR(INDEX(RateList,MATCH(G57,CurList,0)),""))</f>
        <v/>
      </c>
      <c r="AI57" s="25" t="str">
        <f aca="false">IF(OR(AS57=0,AH57=""),"",ROUND(N(W57)*AH57,0))</f>
        <v/>
      </c>
      <c r="AJ57" s="25" t="str">
        <f aca="false">IF(OR(AS57=0,AH57=""),"",ROUND(N(X57)*AH57,0))</f>
        <v/>
      </c>
      <c r="AK57" s="25" t="str">
        <f aca="false">IF(OR(AS57=0,AH57=""),"",AI57+AJ57)</f>
        <v/>
      </c>
      <c r="AL57" s="25" t="str">
        <f aca="false">IF(OR(AS57=0,AH57=""),"",ROUND(N(Z57)*AH57,0))</f>
        <v/>
      </c>
      <c r="AM57" s="25" t="str">
        <f aca="false">IF(OR(AS57=0,AH57=""),"",ROUND(N(AA57)*AH57,0))</f>
        <v/>
      </c>
      <c r="AN57" s="25" t="str">
        <f aca="false">IF(OR(AS57=0,AH57=""),"",ROUND(N(AB57)*AH57,0))</f>
        <v/>
      </c>
      <c r="AO57" s="25" t="str">
        <f aca="false">IF(OR(AS57=0,AH57=""),"",ROUND(N(AC57)*AH57,0))</f>
        <v/>
      </c>
      <c r="AP57" s="25" t="str">
        <f aca="false">IF(OR(AS57=0,AH57=""),"",ROUND(N(AD57)*AH57,0))</f>
        <v/>
      </c>
      <c r="AQ57" s="25" t="str">
        <f aca="false">IF(OR(AS57=0,AH57=""),"",ROUND(N(AF57)*AH57,0))</f>
        <v/>
      </c>
      <c r="AR57" s="25" t="str">
        <f aca="false">IF(AS57=0,"",IFERROR(MATCH(C57,JurList,0),999)*1000+ROW())</f>
        <v/>
      </c>
      <c r="AS57" s="25" t="n">
        <f aca="false">IF(COUNTA(B57:C57,W57:AF57)&gt;0,1,0)</f>
        <v>0</v>
      </c>
    </row>
    <row r="58" customFormat="false" ht="15" hidden="false" customHeight="false" outlineLevel="0" collapsed="false">
      <c r="A58" s="5"/>
      <c r="B58" s="5"/>
      <c r="C58" s="5"/>
      <c r="D58" s="5"/>
      <c r="E58" s="18"/>
      <c r="F58" s="5"/>
      <c r="G58" s="18"/>
      <c r="H58" s="5"/>
      <c r="I58" s="18"/>
      <c r="J58" s="18"/>
      <c r="K58" s="18"/>
      <c r="L58" s="18"/>
      <c r="M58" s="18"/>
      <c r="N58" s="18"/>
      <c r="O58" s="18"/>
      <c r="P58" s="18"/>
      <c r="Q58" s="18"/>
      <c r="R58" s="18"/>
      <c r="S58" s="18"/>
      <c r="T58" s="18"/>
      <c r="U58" s="18"/>
      <c r="V58" s="5"/>
      <c r="W58" s="19"/>
      <c r="X58" s="19"/>
      <c r="Y58" s="19"/>
      <c r="Z58" s="19"/>
      <c r="AA58" s="19"/>
      <c r="AB58" s="19"/>
      <c r="AC58" s="19"/>
      <c r="AD58" s="19"/>
      <c r="AE58" s="19"/>
      <c r="AF58" s="19"/>
      <c r="AG58" s="18"/>
      <c r="AH58" s="24" t="str">
        <f aca="false">IF(AS58=0,"",IFERROR(INDEX(RateList,MATCH(G58,CurList,0)),""))</f>
        <v/>
      </c>
      <c r="AI58" s="25" t="str">
        <f aca="false">IF(OR(AS58=0,AH58=""),"",ROUND(N(W58)*AH58,0))</f>
        <v/>
      </c>
      <c r="AJ58" s="25" t="str">
        <f aca="false">IF(OR(AS58=0,AH58=""),"",ROUND(N(X58)*AH58,0))</f>
        <v/>
      </c>
      <c r="AK58" s="25" t="str">
        <f aca="false">IF(OR(AS58=0,AH58=""),"",AI58+AJ58)</f>
        <v/>
      </c>
      <c r="AL58" s="25" t="str">
        <f aca="false">IF(OR(AS58=0,AH58=""),"",ROUND(N(Z58)*AH58,0))</f>
        <v/>
      </c>
      <c r="AM58" s="25" t="str">
        <f aca="false">IF(OR(AS58=0,AH58=""),"",ROUND(N(AA58)*AH58,0))</f>
        <v/>
      </c>
      <c r="AN58" s="25" t="str">
        <f aca="false">IF(OR(AS58=0,AH58=""),"",ROUND(N(AB58)*AH58,0))</f>
        <v/>
      </c>
      <c r="AO58" s="25" t="str">
        <f aca="false">IF(OR(AS58=0,AH58=""),"",ROUND(N(AC58)*AH58,0))</f>
        <v/>
      </c>
      <c r="AP58" s="25" t="str">
        <f aca="false">IF(OR(AS58=0,AH58=""),"",ROUND(N(AD58)*AH58,0))</f>
        <v/>
      </c>
      <c r="AQ58" s="25" t="str">
        <f aca="false">IF(OR(AS58=0,AH58=""),"",ROUND(N(AF58)*AH58,0))</f>
        <v/>
      </c>
      <c r="AR58" s="25" t="str">
        <f aca="false">IF(AS58=0,"",IFERROR(MATCH(C58,JurList,0),999)*1000+ROW())</f>
        <v/>
      </c>
      <c r="AS58" s="25" t="n">
        <f aca="false">IF(COUNTA(B58:C58,W58:AF58)&gt;0,1,0)</f>
        <v>0</v>
      </c>
    </row>
    <row r="59" customFormat="false" ht="15" hidden="false" customHeight="false" outlineLevel="0" collapsed="false">
      <c r="A59" s="5"/>
      <c r="B59" s="5"/>
      <c r="C59" s="5"/>
      <c r="D59" s="5"/>
      <c r="E59" s="18"/>
      <c r="F59" s="5"/>
      <c r="G59" s="18"/>
      <c r="H59" s="5"/>
      <c r="I59" s="18"/>
      <c r="J59" s="18"/>
      <c r="K59" s="18"/>
      <c r="L59" s="18"/>
      <c r="M59" s="18"/>
      <c r="N59" s="18"/>
      <c r="O59" s="18"/>
      <c r="P59" s="18"/>
      <c r="Q59" s="18"/>
      <c r="R59" s="18"/>
      <c r="S59" s="18"/>
      <c r="T59" s="18"/>
      <c r="U59" s="18"/>
      <c r="V59" s="5"/>
      <c r="W59" s="19"/>
      <c r="X59" s="19"/>
      <c r="Y59" s="19"/>
      <c r="Z59" s="19"/>
      <c r="AA59" s="19"/>
      <c r="AB59" s="19"/>
      <c r="AC59" s="19"/>
      <c r="AD59" s="19"/>
      <c r="AE59" s="19"/>
      <c r="AF59" s="19"/>
      <c r="AG59" s="18"/>
      <c r="AH59" s="24" t="str">
        <f aca="false">IF(AS59=0,"",IFERROR(INDEX(RateList,MATCH(G59,CurList,0)),""))</f>
        <v/>
      </c>
      <c r="AI59" s="25" t="str">
        <f aca="false">IF(OR(AS59=0,AH59=""),"",ROUND(N(W59)*AH59,0))</f>
        <v/>
      </c>
      <c r="AJ59" s="25" t="str">
        <f aca="false">IF(OR(AS59=0,AH59=""),"",ROUND(N(X59)*AH59,0))</f>
        <v/>
      </c>
      <c r="AK59" s="25" t="str">
        <f aca="false">IF(OR(AS59=0,AH59=""),"",AI59+AJ59)</f>
        <v/>
      </c>
      <c r="AL59" s="25" t="str">
        <f aca="false">IF(OR(AS59=0,AH59=""),"",ROUND(N(Z59)*AH59,0))</f>
        <v/>
      </c>
      <c r="AM59" s="25" t="str">
        <f aca="false">IF(OR(AS59=0,AH59=""),"",ROUND(N(AA59)*AH59,0))</f>
        <v/>
      </c>
      <c r="AN59" s="25" t="str">
        <f aca="false">IF(OR(AS59=0,AH59=""),"",ROUND(N(AB59)*AH59,0))</f>
        <v/>
      </c>
      <c r="AO59" s="25" t="str">
        <f aca="false">IF(OR(AS59=0,AH59=""),"",ROUND(N(AC59)*AH59,0))</f>
        <v/>
      </c>
      <c r="AP59" s="25" t="str">
        <f aca="false">IF(OR(AS59=0,AH59=""),"",ROUND(N(AD59)*AH59,0))</f>
        <v/>
      </c>
      <c r="AQ59" s="25" t="str">
        <f aca="false">IF(OR(AS59=0,AH59=""),"",ROUND(N(AF59)*AH59,0))</f>
        <v/>
      </c>
      <c r="AR59" s="25" t="str">
        <f aca="false">IF(AS59=0,"",IFERROR(MATCH(C59,JurList,0),999)*1000+ROW())</f>
        <v/>
      </c>
      <c r="AS59" s="25" t="n">
        <f aca="false">IF(COUNTA(B59:C59,W59:AF59)&gt;0,1,0)</f>
        <v>0</v>
      </c>
    </row>
    <row r="60" customFormat="false" ht="15" hidden="false" customHeight="false" outlineLevel="0" collapsed="false">
      <c r="A60" s="5"/>
      <c r="B60" s="5"/>
      <c r="C60" s="5"/>
      <c r="D60" s="5"/>
      <c r="E60" s="18"/>
      <c r="F60" s="5"/>
      <c r="G60" s="18"/>
      <c r="H60" s="5"/>
      <c r="I60" s="18"/>
      <c r="J60" s="18"/>
      <c r="K60" s="18"/>
      <c r="L60" s="18"/>
      <c r="M60" s="18"/>
      <c r="N60" s="18"/>
      <c r="O60" s="18"/>
      <c r="P60" s="18"/>
      <c r="Q60" s="18"/>
      <c r="R60" s="18"/>
      <c r="S60" s="18"/>
      <c r="T60" s="18"/>
      <c r="U60" s="18"/>
      <c r="V60" s="5"/>
      <c r="W60" s="19"/>
      <c r="X60" s="19"/>
      <c r="Y60" s="19"/>
      <c r="Z60" s="19"/>
      <c r="AA60" s="19"/>
      <c r="AB60" s="19"/>
      <c r="AC60" s="19"/>
      <c r="AD60" s="19"/>
      <c r="AE60" s="19"/>
      <c r="AF60" s="19"/>
      <c r="AG60" s="18"/>
      <c r="AH60" s="24" t="str">
        <f aca="false">IF(AS60=0,"",IFERROR(INDEX(RateList,MATCH(G60,CurList,0)),""))</f>
        <v/>
      </c>
      <c r="AI60" s="25" t="str">
        <f aca="false">IF(OR(AS60=0,AH60=""),"",ROUND(N(W60)*AH60,0))</f>
        <v/>
      </c>
      <c r="AJ60" s="25" t="str">
        <f aca="false">IF(OR(AS60=0,AH60=""),"",ROUND(N(X60)*AH60,0))</f>
        <v/>
      </c>
      <c r="AK60" s="25" t="str">
        <f aca="false">IF(OR(AS60=0,AH60=""),"",AI60+AJ60)</f>
        <v/>
      </c>
      <c r="AL60" s="25" t="str">
        <f aca="false">IF(OR(AS60=0,AH60=""),"",ROUND(N(Z60)*AH60,0))</f>
        <v/>
      </c>
      <c r="AM60" s="25" t="str">
        <f aca="false">IF(OR(AS60=0,AH60=""),"",ROUND(N(AA60)*AH60,0))</f>
        <v/>
      </c>
      <c r="AN60" s="25" t="str">
        <f aca="false">IF(OR(AS60=0,AH60=""),"",ROUND(N(AB60)*AH60,0))</f>
        <v/>
      </c>
      <c r="AO60" s="25" t="str">
        <f aca="false">IF(OR(AS60=0,AH60=""),"",ROUND(N(AC60)*AH60,0))</f>
        <v/>
      </c>
      <c r="AP60" s="25" t="str">
        <f aca="false">IF(OR(AS60=0,AH60=""),"",ROUND(N(AD60)*AH60,0))</f>
        <v/>
      </c>
      <c r="AQ60" s="25" t="str">
        <f aca="false">IF(OR(AS60=0,AH60=""),"",ROUND(N(AF60)*AH60,0))</f>
        <v/>
      </c>
      <c r="AR60" s="25" t="str">
        <f aca="false">IF(AS60=0,"",IFERROR(MATCH(C60,JurList,0),999)*1000+ROW())</f>
        <v/>
      </c>
      <c r="AS60" s="25" t="n">
        <f aca="false">IF(COUNTA(B60:C60,W60:AF60)&gt;0,1,0)</f>
        <v>0</v>
      </c>
    </row>
    <row r="61" customFormat="false" ht="15" hidden="false" customHeight="false" outlineLevel="0" collapsed="false">
      <c r="A61" s="5"/>
      <c r="B61" s="5"/>
      <c r="C61" s="5"/>
      <c r="D61" s="5"/>
      <c r="E61" s="18"/>
      <c r="F61" s="5"/>
      <c r="G61" s="18"/>
      <c r="H61" s="5"/>
      <c r="I61" s="18"/>
      <c r="J61" s="18"/>
      <c r="K61" s="18"/>
      <c r="L61" s="18"/>
      <c r="M61" s="18"/>
      <c r="N61" s="18"/>
      <c r="O61" s="18"/>
      <c r="P61" s="18"/>
      <c r="Q61" s="18"/>
      <c r="R61" s="18"/>
      <c r="S61" s="18"/>
      <c r="T61" s="18"/>
      <c r="U61" s="18"/>
      <c r="V61" s="5"/>
      <c r="W61" s="19"/>
      <c r="X61" s="19"/>
      <c r="Y61" s="19"/>
      <c r="Z61" s="19"/>
      <c r="AA61" s="19"/>
      <c r="AB61" s="19"/>
      <c r="AC61" s="19"/>
      <c r="AD61" s="19"/>
      <c r="AE61" s="19"/>
      <c r="AF61" s="19"/>
      <c r="AG61" s="18"/>
      <c r="AH61" s="24" t="str">
        <f aca="false">IF(AS61=0,"",IFERROR(INDEX(RateList,MATCH(G61,CurList,0)),""))</f>
        <v/>
      </c>
      <c r="AI61" s="25" t="str">
        <f aca="false">IF(OR(AS61=0,AH61=""),"",ROUND(N(W61)*AH61,0))</f>
        <v/>
      </c>
      <c r="AJ61" s="25" t="str">
        <f aca="false">IF(OR(AS61=0,AH61=""),"",ROUND(N(X61)*AH61,0))</f>
        <v/>
      </c>
      <c r="AK61" s="25" t="str">
        <f aca="false">IF(OR(AS61=0,AH61=""),"",AI61+AJ61)</f>
        <v/>
      </c>
      <c r="AL61" s="25" t="str">
        <f aca="false">IF(OR(AS61=0,AH61=""),"",ROUND(N(Z61)*AH61,0))</f>
        <v/>
      </c>
      <c r="AM61" s="25" t="str">
        <f aca="false">IF(OR(AS61=0,AH61=""),"",ROUND(N(AA61)*AH61,0))</f>
        <v/>
      </c>
      <c r="AN61" s="25" t="str">
        <f aca="false">IF(OR(AS61=0,AH61=""),"",ROUND(N(AB61)*AH61,0))</f>
        <v/>
      </c>
      <c r="AO61" s="25" t="str">
        <f aca="false">IF(OR(AS61=0,AH61=""),"",ROUND(N(AC61)*AH61,0))</f>
        <v/>
      </c>
      <c r="AP61" s="25" t="str">
        <f aca="false">IF(OR(AS61=0,AH61=""),"",ROUND(N(AD61)*AH61,0))</f>
        <v/>
      </c>
      <c r="AQ61" s="25" t="str">
        <f aca="false">IF(OR(AS61=0,AH61=""),"",ROUND(N(AF61)*AH61,0))</f>
        <v/>
      </c>
      <c r="AR61" s="25" t="str">
        <f aca="false">IF(AS61=0,"",IFERROR(MATCH(C61,JurList,0),999)*1000+ROW())</f>
        <v/>
      </c>
      <c r="AS61" s="25" t="n">
        <f aca="false">IF(COUNTA(B61:C61,W61:AF61)&gt;0,1,0)</f>
        <v>0</v>
      </c>
    </row>
    <row r="62" customFormat="false" ht="15" hidden="false" customHeight="false" outlineLevel="0" collapsed="false">
      <c r="A62" s="5"/>
      <c r="B62" s="5"/>
      <c r="C62" s="5"/>
      <c r="D62" s="5"/>
      <c r="E62" s="18"/>
      <c r="F62" s="5"/>
      <c r="G62" s="18"/>
      <c r="H62" s="5"/>
      <c r="I62" s="18"/>
      <c r="J62" s="18"/>
      <c r="K62" s="18"/>
      <c r="L62" s="18"/>
      <c r="M62" s="18"/>
      <c r="N62" s="18"/>
      <c r="O62" s="18"/>
      <c r="P62" s="18"/>
      <c r="Q62" s="18"/>
      <c r="R62" s="18"/>
      <c r="S62" s="18"/>
      <c r="T62" s="18"/>
      <c r="U62" s="18"/>
      <c r="V62" s="5"/>
      <c r="W62" s="19"/>
      <c r="X62" s="19"/>
      <c r="Y62" s="19"/>
      <c r="Z62" s="19"/>
      <c r="AA62" s="19"/>
      <c r="AB62" s="19"/>
      <c r="AC62" s="19"/>
      <c r="AD62" s="19"/>
      <c r="AE62" s="19"/>
      <c r="AF62" s="19"/>
      <c r="AG62" s="18"/>
      <c r="AH62" s="24" t="str">
        <f aca="false">IF(AS62=0,"",IFERROR(INDEX(RateList,MATCH(G62,CurList,0)),""))</f>
        <v/>
      </c>
      <c r="AI62" s="25" t="str">
        <f aca="false">IF(OR(AS62=0,AH62=""),"",ROUND(N(W62)*AH62,0))</f>
        <v/>
      </c>
      <c r="AJ62" s="25" t="str">
        <f aca="false">IF(OR(AS62=0,AH62=""),"",ROUND(N(X62)*AH62,0))</f>
        <v/>
      </c>
      <c r="AK62" s="25" t="str">
        <f aca="false">IF(OR(AS62=0,AH62=""),"",AI62+AJ62)</f>
        <v/>
      </c>
      <c r="AL62" s="25" t="str">
        <f aca="false">IF(OR(AS62=0,AH62=""),"",ROUND(N(Z62)*AH62,0))</f>
        <v/>
      </c>
      <c r="AM62" s="25" t="str">
        <f aca="false">IF(OR(AS62=0,AH62=""),"",ROUND(N(AA62)*AH62,0))</f>
        <v/>
      </c>
      <c r="AN62" s="25" t="str">
        <f aca="false">IF(OR(AS62=0,AH62=""),"",ROUND(N(AB62)*AH62,0))</f>
        <v/>
      </c>
      <c r="AO62" s="25" t="str">
        <f aca="false">IF(OR(AS62=0,AH62=""),"",ROUND(N(AC62)*AH62,0))</f>
        <v/>
      </c>
      <c r="AP62" s="25" t="str">
        <f aca="false">IF(OR(AS62=0,AH62=""),"",ROUND(N(AD62)*AH62,0))</f>
        <v/>
      </c>
      <c r="AQ62" s="25" t="str">
        <f aca="false">IF(OR(AS62=0,AH62=""),"",ROUND(N(AF62)*AH62,0))</f>
        <v/>
      </c>
      <c r="AR62" s="25" t="str">
        <f aca="false">IF(AS62=0,"",IFERROR(MATCH(C62,JurList,0),999)*1000+ROW())</f>
        <v/>
      </c>
      <c r="AS62" s="25" t="n">
        <f aca="false">IF(COUNTA(B62:C62,W62:AF62)&gt;0,1,0)</f>
        <v>0</v>
      </c>
    </row>
    <row r="63" customFormat="false" ht="15" hidden="false" customHeight="false" outlineLevel="0" collapsed="false">
      <c r="A63" s="5"/>
      <c r="B63" s="5"/>
      <c r="C63" s="5"/>
      <c r="D63" s="5"/>
      <c r="E63" s="18"/>
      <c r="F63" s="5"/>
      <c r="G63" s="18"/>
      <c r="H63" s="5"/>
      <c r="I63" s="18"/>
      <c r="J63" s="18"/>
      <c r="K63" s="18"/>
      <c r="L63" s="18"/>
      <c r="M63" s="18"/>
      <c r="N63" s="18"/>
      <c r="O63" s="18"/>
      <c r="P63" s="18"/>
      <c r="Q63" s="18"/>
      <c r="R63" s="18"/>
      <c r="S63" s="18"/>
      <c r="T63" s="18"/>
      <c r="U63" s="18"/>
      <c r="V63" s="5"/>
      <c r="W63" s="19"/>
      <c r="X63" s="19"/>
      <c r="Y63" s="19"/>
      <c r="Z63" s="19"/>
      <c r="AA63" s="19"/>
      <c r="AB63" s="19"/>
      <c r="AC63" s="19"/>
      <c r="AD63" s="19"/>
      <c r="AE63" s="19"/>
      <c r="AF63" s="19"/>
      <c r="AG63" s="18"/>
      <c r="AH63" s="24" t="str">
        <f aca="false">IF(AS63=0,"",IFERROR(INDEX(RateList,MATCH(G63,CurList,0)),""))</f>
        <v/>
      </c>
      <c r="AI63" s="25" t="str">
        <f aca="false">IF(OR(AS63=0,AH63=""),"",ROUND(N(W63)*AH63,0))</f>
        <v/>
      </c>
      <c r="AJ63" s="25" t="str">
        <f aca="false">IF(OR(AS63=0,AH63=""),"",ROUND(N(X63)*AH63,0))</f>
        <v/>
      </c>
      <c r="AK63" s="25" t="str">
        <f aca="false">IF(OR(AS63=0,AH63=""),"",AI63+AJ63)</f>
        <v/>
      </c>
      <c r="AL63" s="25" t="str">
        <f aca="false">IF(OR(AS63=0,AH63=""),"",ROUND(N(Z63)*AH63,0))</f>
        <v/>
      </c>
      <c r="AM63" s="25" t="str">
        <f aca="false">IF(OR(AS63=0,AH63=""),"",ROUND(N(AA63)*AH63,0))</f>
        <v/>
      </c>
      <c r="AN63" s="25" t="str">
        <f aca="false">IF(OR(AS63=0,AH63=""),"",ROUND(N(AB63)*AH63,0))</f>
        <v/>
      </c>
      <c r="AO63" s="25" t="str">
        <f aca="false">IF(OR(AS63=0,AH63=""),"",ROUND(N(AC63)*AH63,0))</f>
        <v/>
      </c>
      <c r="AP63" s="25" t="str">
        <f aca="false">IF(OR(AS63=0,AH63=""),"",ROUND(N(AD63)*AH63,0))</f>
        <v/>
      </c>
      <c r="AQ63" s="25" t="str">
        <f aca="false">IF(OR(AS63=0,AH63=""),"",ROUND(N(AF63)*AH63,0))</f>
        <v/>
      </c>
      <c r="AR63" s="25" t="str">
        <f aca="false">IF(AS63=0,"",IFERROR(MATCH(C63,JurList,0),999)*1000+ROW())</f>
        <v/>
      </c>
      <c r="AS63" s="25" t="n">
        <f aca="false">IF(COUNTA(B63:C63,W63:AF63)&gt;0,1,0)</f>
        <v>0</v>
      </c>
    </row>
    <row r="64" customFormat="false" ht="15" hidden="false" customHeight="false" outlineLevel="0" collapsed="false">
      <c r="A64" s="5"/>
      <c r="B64" s="5"/>
      <c r="C64" s="5"/>
      <c r="D64" s="5"/>
      <c r="E64" s="18"/>
      <c r="F64" s="5"/>
      <c r="G64" s="18"/>
      <c r="H64" s="5"/>
      <c r="I64" s="18"/>
      <c r="J64" s="18"/>
      <c r="K64" s="18"/>
      <c r="L64" s="18"/>
      <c r="M64" s="18"/>
      <c r="N64" s="18"/>
      <c r="O64" s="18"/>
      <c r="P64" s="18"/>
      <c r="Q64" s="18"/>
      <c r="R64" s="18"/>
      <c r="S64" s="18"/>
      <c r="T64" s="18"/>
      <c r="U64" s="18"/>
      <c r="V64" s="5"/>
      <c r="W64" s="19"/>
      <c r="X64" s="19"/>
      <c r="Y64" s="19"/>
      <c r="Z64" s="19"/>
      <c r="AA64" s="19"/>
      <c r="AB64" s="19"/>
      <c r="AC64" s="19"/>
      <c r="AD64" s="19"/>
      <c r="AE64" s="19"/>
      <c r="AF64" s="19"/>
      <c r="AG64" s="18"/>
      <c r="AH64" s="24" t="str">
        <f aca="false">IF(AS64=0,"",IFERROR(INDEX(RateList,MATCH(G64,CurList,0)),""))</f>
        <v/>
      </c>
      <c r="AI64" s="25" t="str">
        <f aca="false">IF(OR(AS64=0,AH64=""),"",ROUND(N(W64)*AH64,0))</f>
        <v/>
      </c>
      <c r="AJ64" s="25" t="str">
        <f aca="false">IF(OR(AS64=0,AH64=""),"",ROUND(N(X64)*AH64,0))</f>
        <v/>
      </c>
      <c r="AK64" s="25" t="str">
        <f aca="false">IF(OR(AS64=0,AH64=""),"",AI64+AJ64)</f>
        <v/>
      </c>
      <c r="AL64" s="25" t="str">
        <f aca="false">IF(OR(AS64=0,AH64=""),"",ROUND(N(Z64)*AH64,0))</f>
        <v/>
      </c>
      <c r="AM64" s="25" t="str">
        <f aca="false">IF(OR(AS64=0,AH64=""),"",ROUND(N(AA64)*AH64,0))</f>
        <v/>
      </c>
      <c r="AN64" s="25" t="str">
        <f aca="false">IF(OR(AS64=0,AH64=""),"",ROUND(N(AB64)*AH64,0))</f>
        <v/>
      </c>
      <c r="AO64" s="25" t="str">
        <f aca="false">IF(OR(AS64=0,AH64=""),"",ROUND(N(AC64)*AH64,0))</f>
        <v/>
      </c>
      <c r="AP64" s="25" t="str">
        <f aca="false">IF(OR(AS64=0,AH64=""),"",ROUND(N(AD64)*AH64,0))</f>
        <v/>
      </c>
      <c r="AQ64" s="25" t="str">
        <f aca="false">IF(OR(AS64=0,AH64=""),"",ROUND(N(AF64)*AH64,0))</f>
        <v/>
      </c>
      <c r="AR64" s="25" t="str">
        <f aca="false">IF(AS64=0,"",IFERROR(MATCH(C64,JurList,0),999)*1000+ROW())</f>
        <v/>
      </c>
      <c r="AS64" s="25" t="n">
        <f aca="false">IF(COUNTA(B64:C64,W64:AF64)&gt;0,1,0)</f>
        <v>0</v>
      </c>
    </row>
    <row r="65" customFormat="false" ht="15" hidden="false" customHeight="false" outlineLevel="0" collapsed="false">
      <c r="A65" s="5"/>
      <c r="B65" s="5"/>
      <c r="C65" s="5"/>
      <c r="D65" s="5"/>
      <c r="E65" s="18"/>
      <c r="F65" s="5"/>
      <c r="G65" s="18"/>
      <c r="H65" s="5"/>
      <c r="I65" s="18"/>
      <c r="J65" s="18"/>
      <c r="K65" s="18"/>
      <c r="L65" s="18"/>
      <c r="M65" s="18"/>
      <c r="N65" s="18"/>
      <c r="O65" s="18"/>
      <c r="P65" s="18"/>
      <c r="Q65" s="18"/>
      <c r="R65" s="18"/>
      <c r="S65" s="18"/>
      <c r="T65" s="18"/>
      <c r="U65" s="18"/>
      <c r="V65" s="5"/>
      <c r="W65" s="19"/>
      <c r="X65" s="19"/>
      <c r="Y65" s="19"/>
      <c r="Z65" s="19"/>
      <c r="AA65" s="19"/>
      <c r="AB65" s="19"/>
      <c r="AC65" s="19"/>
      <c r="AD65" s="19"/>
      <c r="AE65" s="19"/>
      <c r="AF65" s="19"/>
      <c r="AG65" s="18"/>
      <c r="AH65" s="24" t="str">
        <f aca="false">IF(AS65=0,"",IFERROR(INDEX(RateList,MATCH(G65,CurList,0)),""))</f>
        <v/>
      </c>
      <c r="AI65" s="25" t="str">
        <f aca="false">IF(OR(AS65=0,AH65=""),"",ROUND(N(W65)*AH65,0))</f>
        <v/>
      </c>
      <c r="AJ65" s="25" t="str">
        <f aca="false">IF(OR(AS65=0,AH65=""),"",ROUND(N(X65)*AH65,0))</f>
        <v/>
      </c>
      <c r="AK65" s="25" t="str">
        <f aca="false">IF(OR(AS65=0,AH65=""),"",AI65+AJ65)</f>
        <v/>
      </c>
      <c r="AL65" s="25" t="str">
        <f aca="false">IF(OR(AS65=0,AH65=""),"",ROUND(N(Z65)*AH65,0))</f>
        <v/>
      </c>
      <c r="AM65" s="25" t="str">
        <f aca="false">IF(OR(AS65=0,AH65=""),"",ROUND(N(AA65)*AH65,0))</f>
        <v/>
      </c>
      <c r="AN65" s="25" t="str">
        <f aca="false">IF(OR(AS65=0,AH65=""),"",ROUND(N(AB65)*AH65,0))</f>
        <v/>
      </c>
      <c r="AO65" s="25" t="str">
        <f aca="false">IF(OR(AS65=0,AH65=""),"",ROUND(N(AC65)*AH65,0))</f>
        <v/>
      </c>
      <c r="AP65" s="25" t="str">
        <f aca="false">IF(OR(AS65=0,AH65=""),"",ROUND(N(AD65)*AH65,0))</f>
        <v/>
      </c>
      <c r="AQ65" s="25" t="str">
        <f aca="false">IF(OR(AS65=0,AH65=""),"",ROUND(N(AF65)*AH65,0))</f>
        <v/>
      </c>
      <c r="AR65" s="25" t="str">
        <f aca="false">IF(AS65=0,"",IFERROR(MATCH(C65,JurList,0),999)*1000+ROW())</f>
        <v/>
      </c>
      <c r="AS65" s="25" t="n">
        <f aca="false">IF(COUNTA(B65:C65,W65:AF65)&gt;0,1,0)</f>
        <v>0</v>
      </c>
    </row>
    <row r="66" customFormat="false" ht="15" hidden="false" customHeight="false" outlineLevel="0" collapsed="false">
      <c r="A66" s="5"/>
      <c r="B66" s="5"/>
      <c r="C66" s="5"/>
      <c r="D66" s="5"/>
      <c r="E66" s="18"/>
      <c r="F66" s="5"/>
      <c r="G66" s="18"/>
      <c r="H66" s="5"/>
      <c r="I66" s="18"/>
      <c r="J66" s="18"/>
      <c r="K66" s="18"/>
      <c r="L66" s="18"/>
      <c r="M66" s="18"/>
      <c r="N66" s="18"/>
      <c r="O66" s="18"/>
      <c r="P66" s="18"/>
      <c r="Q66" s="18"/>
      <c r="R66" s="18"/>
      <c r="S66" s="18"/>
      <c r="T66" s="18"/>
      <c r="U66" s="18"/>
      <c r="V66" s="5"/>
      <c r="W66" s="19"/>
      <c r="X66" s="19"/>
      <c r="Y66" s="19"/>
      <c r="Z66" s="19"/>
      <c r="AA66" s="19"/>
      <c r="AB66" s="19"/>
      <c r="AC66" s="19"/>
      <c r="AD66" s="19"/>
      <c r="AE66" s="19"/>
      <c r="AF66" s="19"/>
      <c r="AG66" s="18"/>
      <c r="AH66" s="24" t="str">
        <f aca="false">IF(AS66=0,"",IFERROR(INDEX(RateList,MATCH(G66,CurList,0)),""))</f>
        <v/>
      </c>
      <c r="AI66" s="25" t="str">
        <f aca="false">IF(OR(AS66=0,AH66=""),"",ROUND(N(W66)*AH66,0))</f>
        <v/>
      </c>
      <c r="AJ66" s="25" t="str">
        <f aca="false">IF(OR(AS66=0,AH66=""),"",ROUND(N(X66)*AH66,0))</f>
        <v/>
      </c>
      <c r="AK66" s="25" t="str">
        <f aca="false">IF(OR(AS66=0,AH66=""),"",AI66+AJ66)</f>
        <v/>
      </c>
      <c r="AL66" s="25" t="str">
        <f aca="false">IF(OR(AS66=0,AH66=""),"",ROUND(N(Z66)*AH66,0))</f>
        <v/>
      </c>
      <c r="AM66" s="25" t="str">
        <f aca="false">IF(OR(AS66=0,AH66=""),"",ROUND(N(AA66)*AH66,0))</f>
        <v/>
      </c>
      <c r="AN66" s="25" t="str">
        <f aca="false">IF(OR(AS66=0,AH66=""),"",ROUND(N(AB66)*AH66,0))</f>
        <v/>
      </c>
      <c r="AO66" s="25" t="str">
        <f aca="false">IF(OR(AS66=0,AH66=""),"",ROUND(N(AC66)*AH66,0))</f>
        <v/>
      </c>
      <c r="AP66" s="25" t="str">
        <f aca="false">IF(OR(AS66=0,AH66=""),"",ROUND(N(AD66)*AH66,0))</f>
        <v/>
      </c>
      <c r="AQ66" s="25" t="str">
        <f aca="false">IF(OR(AS66=0,AH66=""),"",ROUND(N(AF66)*AH66,0))</f>
        <v/>
      </c>
      <c r="AR66" s="25" t="str">
        <f aca="false">IF(AS66=0,"",IFERROR(MATCH(C66,JurList,0),999)*1000+ROW())</f>
        <v/>
      </c>
      <c r="AS66" s="25" t="n">
        <f aca="false">IF(COUNTA(B66:C66,W66:AF66)&gt;0,1,0)</f>
        <v>0</v>
      </c>
    </row>
    <row r="67" customFormat="false" ht="15" hidden="false" customHeight="false" outlineLevel="0" collapsed="false">
      <c r="A67" s="5"/>
      <c r="B67" s="5"/>
      <c r="C67" s="5"/>
      <c r="D67" s="5"/>
      <c r="E67" s="18"/>
      <c r="F67" s="5"/>
      <c r="G67" s="18"/>
      <c r="H67" s="5"/>
      <c r="I67" s="18"/>
      <c r="J67" s="18"/>
      <c r="K67" s="18"/>
      <c r="L67" s="18"/>
      <c r="M67" s="18"/>
      <c r="N67" s="18"/>
      <c r="O67" s="18"/>
      <c r="P67" s="18"/>
      <c r="Q67" s="18"/>
      <c r="R67" s="18"/>
      <c r="S67" s="18"/>
      <c r="T67" s="18"/>
      <c r="U67" s="18"/>
      <c r="V67" s="5"/>
      <c r="W67" s="19"/>
      <c r="X67" s="19"/>
      <c r="Y67" s="19"/>
      <c r="Z67" s="19"/>
      <c r="AA67" s="19"/>
      <c r="AB67" s="19"/>
      <c r="AC67" s="19"/>
      <c r="AD67" s="19"/>
      <c r="AE67" s="19"/>
      <c r="AF67" s="19"/>
      <c r="AG67" s="18"/>
      <c r="AH67" s="24" t="str">
        <f aca="false">IF(AS67=0,"",IFERROR(INDEX(RateList,MATCH(G67,CurList,0)),""))</f>
        <v/>
      </c>
      <c r="AI67" s="25" t="str">
        <f aca="false">IF(OR(AS67=0,AH67=""),"",ROUND(N(W67)*AH67,0))</f>
        <v/>
      </c>
      <c r="AJ67" s="25" t="str">
        <f aca="false">IF(OR(AS67=0,AH67=""),"",ROUND(N(X67)*AH67,0))</f>
        <v/>
      </c>
      <c r="AK67" s="25" t="str">
        <f aca="false">IF(OR(AS67=0,AH67=""),"",AI67+AJ67)</f>
        <v/>
      </c>
      <c r="AL67" s="25" t="str">
        <f aca="false">IF(OR(AS67=0,AH67=""),"",ROUND(N(Z67)*AH67,0))</f>
        <v/>
      </c>
      <c r="AM67" s="25" t="str">
        <f aca="false">IF(OR(AS67=0,AH67=""),"",ROUND(N(AA67)*AH67,0))</f>
        <v/>
      </c>
      <c r="AN67" s="25" t="str">
        <f aca="false">IF(OR(AS67=0,AH67=""),"",ROUND(N(AB67)*AH67,0))</f>
        <v/>
      </c>
      <c r="AO67" s="25" t="str">
        <f aca="false">IF(OR(AS67=0,AH67=""),"",ROUND(N(AC67)*AH67,0))</f>
        <v/>
      </c>
      <c r="AP67" s="25" t="str">
        <f aca="false">IF(OR(AS67=0,AH67=""),"",ROUND(N(AD67)*AH67,0))</f>
        <v/>
      </c>
      <c r="AQ67" s="25" t="str">
        <f aca="false">IF(OR(AS67=0,AH67=""),"",ROUND(N(AF67)*AH67,0))</f>
        <v/>
      </c>
      <c r="AR67" s="25" t="str">
        <f aca="false">IF(AS67=0,"",IFERROR(MATCH(C67,JurList,0),999)*1000+ROW())</f>
        <v/>
      </c>
      <c r="AS67" s="25" t="n">
        <f aca="false">IF(COUNTA(B67:C67,W67:AF67)&gt;0,1,0)</f>
        <v>0</v>
      </c>
    </row>
    <row r="68" customFormat="false" ht="15" hidden="false" customHeight="false" outlineLevel="0" collapsed="false">
      <c r="A68" s="5"/>
      <c r="B68" s="5"/>
      <c r="C68" s="5"/>
      <c r="D68" s="5"/>
      <c r="E68" s="18"/>
      <c r="F68" s="5"/>
      <c r="G68" s="18"/>
      <c r="H68" s="5"/>
      <c r="I68" s="18"/>
      <c r="J68" s="18"/>
      <c r="K68" s="18"/>
      <c r="L68" s="18"/>
      <c r="M68" s="18"/>
      <c r="N68" s="18"/>
      <c r="O68" s="18"/>
      <c r="P68" s="18"/>
      <c r="Q68" s="18"/>
      <c r="R68" s="18"/>
      <c r="S68" s="18"/>
      <c r="T68" s="18"/>
      <c r="U68" s="18"/>
      <c r="V68" s="5"/>
      <c r="W68" s="19"/>
      <c r="X68" s="19"/>
      <c r="Y68" s="19"/>
      <c r="Z68" s="19"/>
      <c r="AA68" s="19"/>
      <c r="AB68" s="19"/>
      <c r="AC68" s="19"/>
      <c r="AD68" s="19"/>
      <c r="AE68" s="19"/>
      <c r="AF68" s="19"/>
      <c r="AG68" s="18"/>
      <c r="AH68" s="24" t="str">
        <f aca="false">IF(AS68=0,"",IFERROR(INDEX(RateList,MATCH(G68,CurList,0)),""))</f>
        <v/>
      </c>
      <c r="AI68" s="25" t="str">
        <f aca="false">IF(OR(AS68=0,AH68=""),"",ROUND(N(W68)*AH68,0))</f>
        <v/>
      </c>
      <c r="AJ68" s="25" t="str">
        <f aca="false">IF(OR(AS68=0,AH68=""),"",ROUND(N(X68)*AH68,0))</f>
        <v/>
      </c>
      <c r="AK68" s="25" t="str">
        <f aca="false">IF(OR(AS68=0,AH68=""),"",AI68+AJ68)</f>
        <v/>
      </c>
      <c r="AL68" s="25" t="str">
        <f aca="false">IF(OR(AS68=0,AH68=""),"",ROUND(N(Z68)*AH68,0))</f>
        <v/>
      </c>
      <c r="AM68" s="25" t="str">
        <f aca="false">IF(OR(AS68=0,AH68=""),"",ROUND(N(AA68)*AH68,0))</f>
        <v/>
      </c>
      <c r="AN68" s="25" t="str">
        <f aca="false">IF(OR(AS68=0,AH68=""),"",ROUND(N(AB68)*AH68,0))</f>
        <v/>
      </c>
      <c r="AO68" s="25" t="str">
        <f aca="false">IF(OR(AS68=0,AH68=""),"",ROUND(N(AC68)*AH68,0))</f>
        <v/>
      </c>
      <c r="AP68" s="25" t="str">
        <f aca="false">IF(OR(AS68=0,AH68=""),"",ROUND(N(AD68)*AH68,0))</f>
        <v/>
      </c>
      <c r="AQ68" s="25" t="str">
        <f aca="false">IF(OR(AS68=0,AH68=""),"",ROUND(N(AF68)*AH68,0))</f>
        <v/>
      </c>
      <c r="AR68" s="25" t="str">
        <f aca="false">IF(AS68=0,"",IFERROR(MATCH(C68,JurList,0),999)*1000+ROW())</f>
        <v/>
      </c>
      <c r="AS68" s="25" t="n">
        <f aca="false">IF(COUNTA(B68:C68,W68:AF68)&gt;0,1,0)</f>
        <v>0</v>
      </c>
    </row>
    <row r="69" customFormat="false" ht="15" hidden="false" customHeight="false" outlineLevel="0" collapsed="false">
      <c r="A69" s="5"/>
      <c r="B69" s="5"/>
      <c r="C69" s="5"/>
      <c r="D69" s="5"/>
      <c r="E69" s="18"/>
      <c r="F69" s="5"/>
      <c r="G69" s="18"/>
      <c r="H69" s="5"/>
      <c r="I69" s="18"/>
      <c r="J69" s="18"/>
      <c r="K69" s="18"/>
      <c r="L69" s="18"/>
      <c r="M69" s="18"/>
      <c r="N69" s="18"/>
      <c r="O69" s="18"/>
      <c r="P69" s="18"/>
      <c r="Q69" s="18"/>
      <c r="R69" s="18"/>
      <c r="S69" s="18"/>
      <c r="T69" s="18"/>
      <c r="U69" s="18"/>
      <c r="V69" s="5"/>
      <c r="W69" s="19"/>
      <c r="X69" s="19"/>
      <c r="Y69" s="19"/>
      <c r="Z69" s="19"/>
      <c r="AA69" s="19"/>
      <c r="AB69" s="19"/>
      <c r="AC69" s="19"/>
      <c r="AD69" s="19"/>
      <c r="AE69" s="19"/>
      <c r="AF69" s="19"/>
      <c r="AG69" s="18"/>
      <c r="AH69" s="24" t="str">
        <f aca="false">IF(AS69=0,"",IFERROR(INDEX(RateList,MATCH(G69,CurList,0)),""))</f>
        <v/>
      </c>
      <c r="AI69" s="25" t="str">
        <f aca="false">IF(OR(AS69=0,AH69=""),"",ROUND(N(W69)*AH69,0))</f>
        <v/>
      </c>
      <c r="AJ69" s="25" t="str">
        <f aca="false">IF(OR(AS69=0,AH69=""),"",ROUND(N(X69)*AH69,0))</f>
        <v/>
      </c>
      <c r="AK69" s="25" t="str">
        <f aca="false">IF(OR(AS69=0,AH69=""),"",AI69+AJ69)</f>
        <v/>
      </c>
      <c r="AL69" s="25" t="str">
        <f aca="false">IF(OR(AS69=0,AH69=""),"",ROUND(N(Z69)*AH69,0))</f>
        <v/>
      </c>
      <c r="AM69" s="25" t="str">
        <f aca="false">IF(OR(AS69=0,AH69=""),"",ROUND(N(AA69)*AH69,0))</f>
        <v/>
      </c>
      <c r="AN69" s="25" t="str">
        <f aca="false">IF(OR(AS69=0,AH69=""),"",ROUND(N(AB69)*AH69,0))</f>
        <v/>
      </c>
      <c r="AO69" s="25" t="str">
        <f aca="false">IF(OR(AS69=0,AH69=""),"",ROUND(N(AC69)*AH69,0))</f>
        <v/>
      </c>
      <c r="AP69" s="25" t="str">
        <f aca="false">IF(OR(AS69=0,AH69=""),"",ROUND(N(AD69)*AH69,0))</f>
        <v/>
      </c>
      <c r="AQ69" s="25" t="str">
        <f aca="false">IF(OR(AS69=0,AH69=""),"",ROUND(N(AF69)*AH69,0))</f>
        <v/>
      </c>
      <c r="AR69" s="25" t="str">
        <f aca="false">IF(AS69=0,"",IFERROR(MATCH(C69,JurList,0),999)*1000+ROW())</f>
        <v/>
      </c>
      <c r="AS69" s="25" t="n">
        <f aca="false">IF(COUNTA(B69:C69,W69:AF69)&gt;0,1,0)</f>
        <v>0</v>
      </c>
    </row>
    <row r="70" customFormat="false" ht="15" hidden="false" customHeight="false" outlineLevel="0" collapsed="false">
      <c r="A70" s="5"/>
      <c r="B70" s="5"/>
      <c r="C70" s="5"/>
      <c r="D70" s="5"/>
      <c r="E70" s="18"/>
      <c r="F70" s="5"/>
      <c r="G70" s="18"/>
      <c r="H70" s="5"/>
      <c r="I70" s="18"/>
      <c r="J70" s="18"/>
      <c r="K70" s="18"/>
      <c r="L70" s="18"/>
      <c r="M70" s="18"/>
      <c r="N70" s="18"/>
      <c r="O70" s="18"/>
      <c r="P70" s="18"/>
      <c r="Q70" s="18"/>
      <c r="R70" s="18"/>
      <c r="S70" s="18"/>
      <c r="T70" s="18"/>
      <c r="U70" s="18"/>
      <c r="V70" s="5"/>
      <c r="W70" s="19"/>
      <c r="X70" s="19"/>
      <c r="Y70" s="19"/>
      <c r="Z70" s="19"/>
      <c r="AA70" s="19"/>
      <c r="AB70" s="19"/>
      <c r="AC70" s="19"/>
      <c r="AD70" s="19"/>
      <c r="AE70" s="19"/>
      <c r="AF70" s="19"/>
      <c r="AG70" s="18"/>
      <c r="AH70" s="24" t="str">
        <f aca="false">IF(AS70=0,"",IFERROR(INDEX(RateList,MATCH(G70,CurList,0)),""))</f>
        <v/>
      </c>
      <c r="AI70" s="25" t="str">
        <f aca="false">IF(OR(AS70=0,AH70=""),"",ROUND(N(W70)*AH70,0))</f>
        <v/>
      </c>
      <c r="AJ70" s="25" t="str">
        <f aca="false">IF(OR(AS70=0,AH70=""),"",ROUND(N(X70)*AH70,0))</f>
        <v/>
      </c>
      <c r="AK70" s="25" t="str">
        <f aca="false">IF(OR(AS70=0,AH70=""),"",AI70+AJ70)</f>
        <v/>
      </c>
      <c r="AL70" s="25" t="str">
        <f aca="false">IF(OR(AS70=0,AH70=""),"",ROUND(N(Z70)*AH70,0))</f>
        <v/>
      </c>
      <c r="AM70" s="25" t="str">
        <f aca="false">IF(OR(AS70=0,AH70=""),"",ROUND(N(AA70)*AH70,0))</f>
        <v/>
      </c>
      <c r="AN70" s="25" t="str">
        <f aca="false">IF(OR(AS70=0,AH70=""),"",ROUND(N(AB70)*AH70,0))</f>
        <v/>
      </c>
      <c r="AO70" s="25" t="str">
        <f aca="false">IF(OR(AS70=0,AH70=""),"",ROUND(N(AC70)*AH70,0))</f>
        <v/>
      </c>
      <c r="AP70" s="25" t="str">
        <f aca="false">IF(OR(AS70=0,AH70=""),"",ROUND(N(AD70)*AH70,0))</f>
        <v/>
      </c>
      <c r="AQ70" s="25" t="str">
        <f aca="false">IF(OR(AS70=0,AH70=""),"",ROUND(N(AF70)*AH70,0))</f>
        <v/>
      </c>
      <c r="AR70" s="25" t="str">
        <f aca="false">IF(AS70=0,"",IFERROR(MATCH(C70,JurList,0),999)*1000+ROW())</f>
        <v/>
      </c>
      <c r="AS70" s="25" t="n">
        <f aca="false">IF(COUNTA(B70:C70,W70:AF70)&gt;0,1,0)</f>
        <v>0</v>
      </c>
    </row>
    <row r="71" customFormat="false" ht="15" hidden="false" customHeight="false" outlineLevel="0" collapsed="false">
      <c r="A71" s="5"/>
      <c r="B71" s="5"/>
      <c r="C71" s="5"/>
      <c r="D71" s="5"/>
      <c r="E71" s="18"/>
      <c r="F71" s="5"/>
      <c r="G71" s="18"/>
      <c r="H71" s="5"/>
      <c r="I71" s="18"/>
      <c r="J71" s="18"/>
      <c r="K71" s="18"/>
      <c r="L71" s="18"/>
      <c r="M71" s="18"/>
      <c r="N71" s="18"/>
      <c r="O71" s="18"/>
      <c r="P71" s="18"/>
      <c r="Q71" s="18"/>
      <c r="R71" s="18"/>
      <c r="S71" s="18"/>
      <c r="T71" s="18"/>
      <c r="U71" s="18"/>
      <c r="V71" s="5"/>
      <c r="W71" s="19"/>
      <c r="X71" s="19"/>
      <c r="Y71" s="19"/>
      <c r="Z71" s="19"/>
      <c r="AA71" s="19"/>
      <c r="AB71" s="19"/>
      <c r="AC71" s="19"/>
      <c r="AD71" s="19"/>
      <c r="AE71" s="19"/>
      <c r="AF71" s="19"/>
      <c r="AG71" s="18"/>
      <c r="AH71" s="24" t="str">
        <f aca="false">IF(AS71=0,"",IFERROR(INDEX(RateList,MATCH(G71,CurList,0)),""))</f>
        <v/>
      </c>
      <c r="AI71" s="25" t="str">
        <f aca="false">IF(OR(AS71=0,AH71=""),"",ROUND(N(W71)*AH71,0))</f>
        <v/>
      </c>
      <c r="AJ71" s="25" t="str">
        <f aca="false">IF(OR(AS71=0,AH71=""),"",ROUND(N(X71)*AH71,0))</f>
        <v/>
      </c>
      <c r="AK71" s="25" t="str">
        <f aca="false">IF(OR(AS71=0,AH71=""),"",AI71+AJ71)</f>
        <v/>
      </c>
      <c r="AL71" s="25" t="str">
        <f aca="false">IF(OR(AS71=0,AH71=""),"",ROUND(N(Z71)*AH71,0))</f>
        <v/>
      </c>
      <c r="AM71" s="25" t="str">
        <f aca="false">IF(OR(AS71=0,AH71=""),"",ROUND(N(AA71)*AH71,0))</f>
        <v/>
      </c>
      <c r="AN71" s="25" t="str">
        <f aca="false">IF(OR(AS71=0,AH71=""),"",ROUND(N(AB71)*AH71,0))</f>
        <v/>
      </c>
      <c r="AO71" s="25" t="str">
        <f aca="false">IF(OR(AS71=0,AH71=""),"",ROUND(N(AC71)*AH71,0))</f>
        <v/>
      </c>
      <c r="AP71" s="25" t="str">
        <f aca="false">IF(OR(AS71=0,AH71=""),"",ROUND(N(AD71)*AH71,0))</f>
        <v/>
      </c>
      <c r="AQ71" s="25" t="str">
        <f aca="false">IF(OR(AS71=0,AH71=""),"",ROUND(N(AF71)*AH71,0))</f>
        <v/>
      </c>
      <c r="AR71" s="25" t="str">
        <f aca="false">IF(AS71=0,"",IFERROR(MATCH(C71,JurList,0),999)*1000+ROW())</f>
        <v/>
      </c>
      <c r="AS71" s="25" t="n">
        <f aca="false">IF(COUNTA(B71:C71,W71:AF71)&gt;0,1,0)</f>
        <v>0</v>
      </c>
    </row>
    <row r="72" customFormat="false" ht="15" hidden="false" customHeight="false" outlineLevel="0" collapsed="false">
      <c r="A72" s="5"/>
      <c r="B72" s="5"/>
      <c r="C72" s="5"/>
      <c r="D72" s="5"/>
      <c r="E72" s="18"/>
      <c r="F72" s="5"/>
      <c r="G72" s="18"/>
      <c r="H72" s="5"/>
      <c r="I72" s="18"/>
      <c r="J72" s="18"/>
      <c r="K72" s="18"/>
      <c r="L72" s="18"/>
      <c r="M72" s="18"/>
      <c r="N72" s="18"/>
      <c r="O72" s="18"/>
      <c r="P72" s="18"/>
      <c r="Q72" s="18"/>
      <c r="R72" s="18"/>
      <c r="S72" s="18"/>
      <c r="T72" s="18"/>
      <c r="U72" s="18"/>
      <c r="V72" s="5"/>
      <c r="W72" s="19"/>
      <c r="X72" s="19"/>
      <c r="Y72" s="19"/>
      <c r="Z72" s="19"/>
      <c r="AA72" s="19"/>
      <c r="AB72" s="19"/>
      <c r="AC72" s="19"/>
      <c r="AD72" s="19"/>
      <c r="AE72" s="19"/>
      <c r="AF72" s="19"/>
      <c r="AG72" s="18"/>
      <c r="AH72" s="24" t="str">
        <f aca="false">IF(AS72=0,"",IFERROR(INDEX(RateList,MATCH(G72,CurList,0)),""))</f>
        <v/>
      </c>
      <c r="AI72" s="25" t="str">
        <f aca="false">IF(OR(AS72=0,AH72=""),"",ROUND(N(W72)*AH72,0))</f>
        <v/>
      </c>
      <c r="AJ72" s="25" t="str">
        <f aca="false">IF(OR(AS72=0,AH72=""),"",ROUND(N(X72)*AH72,0))</f>
        <v/>
      </c>
      <c r="AK72" s="25" t="str">
        <f aca="false">IF(OR(AS72=0,AH72=""),"",AI72+AJ72)</f>
        <v/>
      </c>
      <c r="AL72" s="25" t="str">
        <f aca="false">IF(OR(AS72=0,AH72=""),"",ROUND(N(Z72)*AH72,0))</f>
        <v/>
      </c>
      <c r="AM72" s="25" t="str">
        <f aca="false">IF(OR(AS72=0,AH72=""),"",ROUND(N(AA72)*AH72,0))</f>
        <v/>
      </c>
      <c r="AN72" s="25" t="str">
        <f aca="false">IF(OR(AS72=0,AH72=""),"",ROUND(N(AB72)*AH72,0))</f>
        <v/>
      </c>
      <c r="AO72" s="25" t="str">
        <f aca="false">IF(OR(AS72=0,AH72=""),"",ROUND(N(AC72)*AH72,0))</f>
        <v/>
      </c>
      <c r="AP72" s="25" t="str">
        <f aca="false">IF(OR(AS72=0,AH72=""),"",ROUND(N(AD72)*AH72,0))</f>
        <v/>
      </c>
      <c r="AQ72" s="25" t="str">
        <f aca="false">IF(OR(AS72=0,AH72=""),"",ROUND(N(AF72)*AH72,0))</f>
        <v/>
      </c>
      <c r="AR72" s="25" t="str">
        <f aca="false">IF(AS72=0,"",IFERROR(MATCH(C72,JurList,0),999)*1000+ROW())</f>
        <v/>
      </c>
      <c r="AS72" s="25" t="n">
        <f aca="false">IF(COUNTA(B72:C72,W72:AF72)&gt;0,1,0)</f>
        <v>0</v>
      </c>
    </row>
    <row r="73" customFormat="false" ht="15" hidden="false" customHeight="false" outlineLevel="0" collapsed="false">
      <c r="A73" s="5"/>
      <c r="B73" s="5"/>
      <c r="C73" s="5"/>
      <c r="D73" s="5"/>
      <c r="E73" s="18"/>
      <c r="F73" s="5"/>
      <c r="G73" s="18"/>
      <c r="H73" s="5"/>
      <c r="I73" s="18"/>
      <c r="J73" s="18"/>
      <c r="K73" s="18"/>
      <c r="L73" s="18"/>
      <c r="M73" s="18"/>
      <c r="N73" s="18"/>
      <c r="O73" s="18"/>
      <c r="P73" s="18"/>
      <c r="Q73" s="18"/>
      <c r="R73" s="18"/>
      <c r="S73" s="18"/>
      <c r="T73" s="18"/>
      <c r="U73" s="18"/>
      <c r="V73" s="5"/>
      <c r="W73" s="19"/>
      <c r="X73" s="19"/>
      <c r="Y73" s="19"/>
      <c r="Z73" s="19"/>
      <c r="AA73" s="19"/>
      <c r="AB73" s="19"/>
      <c r="AC73" s="19"/>
      <c r="AD73" s="19"/>
      <c r="AE73" s="19"/>
      <c r="AF73" s="19"/>
      <c r="AG73" s="18"/>
      <c r="AH73" s="24" t="str">
        <f aca="false">IF(AS73=0,"",IFERROR(INDEX(RateList,MATCH(G73,CurList,0)),""))</f>
        <v/>
      </c>
      <c r="AI73" s="25" t="str">
        <f aca="false">IF(OR(AS73=0,AH73=""),"",ROUND(N(W73)*AH73,0))</f>
        <v/>
      </c>
      <c r="AJ73" s="25" t="str">
        <f aca="false">IF(OR(AS73=0,AH73=""),"",ROUND(N(X73)*AH73,0))</f>
        <v/>
      </c>
      <c r="AK73" s="25" t="str">
        <f aca="false">IF(OR(AS73=0,AH73=""),"",AI73+AJ73)</f>
        <v/>
      </c>
      <c r="AL73" s="25" t="str">
        <f aca="false">IF(OR(AS73=0,AH73=""),"",ROUND(N(Z73)*AH73,0))</f>
        <v/>
      </c>
      <c r="AM73" s="25" t="str">
        <f aca="false">IF(OR(AS73=0,AH73=""),"",ROUND(N(AA73)*AH73,0))</f>
        <v/>
      </c>
      <c r="AN73" s="25" t="str">
        <f aca="false">IF(OR(AS73=0,AH73=""),"",ROUND(N(AB73)*AH73,0))</f>
        <v/>
      </c>
      <c r="AO73" s="25" t="str">
        <f aca="false">IF(OR(AS73=0,AH73=""),"",ROUND(N(AC73)*AH73,0))</f>
        <v/>
      </c>
      <c r="AP73" s="25" t="str">
        <f aca="false">IF(OR(AS73=0,AH73=""),"",ROUND(N(AD73)*AH73,0))</f>
        <v/>
      </c>
      <c r="AQ73" s="25" t="str">
        <f aca="false">IF(OR(AS73=0,AH73=""),"",ROUND(N(AF73)*AH73,0))</f>
        <v/>
      </c>
      <c r="AR73" s="25" t="str">
        <f aca="false">IF(AS73=0,"",IFERROR(MATCH(C73,JurList,0),999)*1000+ROW())</f>
        <v/>
      </c>
      <c r="AS73" s="25" t="n">
        <f aca="false">IF(COUNTA(B73:C73,W73:AF73)&gt;0,1,0)</f>
        <v>0</v>
      </c>
    </row>
    <row r="74" customFormat="false" ht="15" hidden="false" customHeight="false" outlineLevel="0" collapsed="false">
      <c r="A74" s="5"/>
      <c r="B74" s="5"/>
      <c r="C74" s="5"/>
      <c r="D74" s="5"/>
      <c r="E74" s="18"/>
      <c r="F74" s="5"/>
      <c r="G74" s="18"/>
      <c r="H74" s="5"/>
      <c r="I74" s="18"/>
      <c r="J74" s="18"/>
      <c r="K74" s="18"/>
      <c r="L74" s="18"/>
      <c r="M74" s="18"/>
      <c r="N74" s="18"/>
      <c r="O74" s="18"/>
      <c r="P74" s="18"/>
      <c r="Q74" s="18"/>
      <c r="R74" s="18"/>
      <c r="S74" s="18"/>
      <c r="T74" s="18"/>
      <c r="U74" s="18"/>
      <c r="V74" s="5"/>
      <c r="W74" s="19"/>
      <c r="X74" s="19"/>
      <c r="Y74" s="19"/>
      <c r="Z74" s="19"/>
      <c r="AA74" s="19"/>
      <c r="AB74" s="19"/>
      <c r="AC74" s="19"/>
      <c r="AD74" s="19"/>
      <c r="AE74" s="19"/>
      <c r="AF74" s="19"/>
      <c r="AG74" s="18"/>
      <c r="AH74" s="24" t="str">
        <f aca="false">IF(AS74=0,"",IFERROR(INDEX(RateList,MATCH(G74,CurList,0)),""))</f>
        <v/>
      </c>
      <c r="AI74" s="25" t="str">
        <f aca="false">IF(OR(AS74=0,AH74=""),"",ROUND(N(W74)*AH74,0))</f>
        <v/>
      </c>
      <c r="AJ74" s="25" t="str">
        <f aca="false">IF(OR(AS74=0,AH74=""),"",ROUND(N(X74)*AH74,0))</f>
        <v/>
      </c>
      <c r="AK74" s="25" t="str">
        <f aca="false">IF(OR(AS74=0,AH74=""),"",AI74+AJ74)</f>
        <v/>
      </c>
      <c r="AL74" s="25" t="str">
        <f aca="false">IF(OR(AS74=0,AH74=""),"",ROUND(N(Z74)*AH74,0))</f>
        <v/>
      </c>
      <c r="AM74" s="25" t="str">
        <f aca="false">IF(OR(AS74=0,AH74=""),"",ROUND(N(AA74)*AH74,0))</f>
        <v/>
      </c>
      <c r="AN74" s="25" t="str">
        <f aca="false">IF(OR(AS74=0,AH74=""),"",ROUND(N(AB74)*AH74,0))</f>
        <v/>
      </c>
      <c r="AO74" s="25" t="str">
        <f aca="false">IF(OR(AS74=0,AH74=""),"",ROUND(N(AC74)*AH74,0))</f>
        <v/>
      </c>
      <c r="AP74" s="25" t="str">
        <f aca="false">IF(OR(AS74=0,AH74=""),"",ROUND(N(AD74)*AH74,0))</f>
        <v/>
      </c>
      <c r="AQ74" s="25" t="str">
        <f aca="false">IF(OR(AS74=0,AH74=""),"",ROUND(N(AF74)*AH74,0))</f>
        <v/>
      </c>
      <c r="AR74" s="25" t="str">
        <f aca="false">IF(AS74=0,"",IFERROR(MATCH(C74,JurList,0),999)*1000+ROW())</f>
        <v/>
      </c>
      <c r="AS74" s="25" t="n">
        <f aca="false">IF(COUNTA(B74:C74,W74:AF74)&gt;0,1,0)</f>
        <v>0</v>
      </c>
    </row>
    <row r="75" customFormat="false" ht="15" hidden="false" customHeight="false" outlineLevel="0" collapsed="false">
      <c r="A75" s="5"/>
      <c r="B75" s="5"/>
      <c r="C75" s="5"/>
      <c r="D75" s="5"/>
      <c r="E75" s="18"/>
      <c r="F75" s="5"/>
      <c r="G75" s="18"/>
      <c r="H75" s="5"/>
      <c r="I75" s="18"/>
      <c r="J75" s="18"/>
      <c r="K75" s="18"/>
      <c r="L75" s="18"/>
      <c r="M75" s="18"/>
      <c r="N75" s="18"/>
      <c r="O75" s="18"/>
      <c r="P75" s="18"/>
      <c r="Q75" s="18"/>
      <c r="R75" s="18"/>
      <c r="S75" s="18"/>
      <c r="T75" s="18"/>
      <c r="U75" s="18"/>
      <c r="V75" s="5"/>
      <c r="W75" s="19"/>
      <c r="X75" s="19"/>
      <c r="Y75" s="19"/>
      <c r="Z75" s="19"/>
      <c r="AA75" s="19"/>
      <c r="AB75" s="19"/>
      <c r="AC75" s="19"/>
      <c r="AD75" s="19"/>
      <c r="AE75" s="19"/>
      <c r="AF75" s="19"/>
      <c r="AG75" s="18"/>
      <c r="AH75" s="24" t="str">
        <f aca="false">IF(AS75=0,"",IFERROR(INDEX(RateList,MATCH(G75,CurList,0)),""))</f>
        <v/>
      </c>
      <c r="AI75" s="25" t="str">
        <f aca="false">IF(OR(AS75=0,AH75=""),"",ROUND(N(W75)*AH75,0))</f>
        <v/>
      </c>
      <c r="AJ75" s="25" t="str">
        <f aca="false">IF(OR(AS75=0,AH75=""),"",ROUND(N(X75)*AH75,0))</f>
        <v/>
      </c>
      <c r="AK75" s="25" t="str">
        <f aca="false">IF(OR(AS75=0,AH75=""),"",AI75+AJ75)</f>
        <v/>
      </c>
      <c r="AL75" s="25" t="str">
        <f aca="false">IF(OR(AS75=0,AH75=""),"",ROUND(N(Z75)*AH75,0))</f>
        <v/>
      </c>
      <c r="AM75" s="25" t="str">
        <f aca="false">IF(OR(AS75=0,AH75=""),"",ROUND(N(AA75)*AH75,0))</f>
        <v/>
      </c>
      <c r="AN75" s="25" t="str">
        <f aca="false">IF(OR(AS75=0,AH75=""),"",ROUND(N(AB75)*AH75,0))</f>
        <v/>
      </c>
      <c r="AO75" s="25" t="str">
        <f aca="false">IF(OR(AS75=0,AH75=""),"",ROUND(N(AC75)*AH75,0))</f>
        <v/>
      </c>
      <c r="AP75" s="25" t="str">
        <f aca="false">IF(OR(AS75=0,AH75=""),"",ROUND(N(AD75)*AH75,0))</f>
        <v/>
      </c>
      <c r="AQ75" s="25" t="str">
        <f aca="false">IF(OR(AS75=0,AH75=""),"",ROUND(N(AF75)*AH75,0))</f>
        <v/>
      </c>
      <c r="AR75" s="25" t="str">
        <f aca="false">IF(AS75=0,"",IFERROR(MATCH(C75,JurList,0),999)*1000+ROW())</f>
        <v/>
      </c>
      <c r="AS75" s="25" t="n">
        <f aca="false">IF(COUNTA(B75:C75,W75:AF75)&gt;0,1,0)</f>
        <v>0</v>
      </c>
    </row>
    <row r="76" customFormat="false" ht="15" hidden="false" customHeight="false" outlineLevel="0" collapsed="false">
      <c r="A76" s="5"/>
      <c r="B76" s="5"/>
      <c r="C76" s="5"/>
      <c r="D76" s="5"/>
      <c r="E76" s="18"/>
      <c r="F76" s="5"/>
      <c r="G76" s="18"/>
      <c r="H76" s="5"/>
      <c r="I76" s="18"/>
      <c r="J76" s="18"/>
      <c r="K76" s="18"/>
      <c r="L76" s="18"/>
      <c r="M76" s="18"/>
      <c r="N76" s="18"/>
      <c r="O76" s="18"/>
      <c r="P76" s="18"/>
      <c r="Q76" s="18"/>
      <c r="R76" s="18"/>
      <c r="S76" s="18"/>
      <c r="T76" s="18"/>
      <c r="U76" s="18"/>
      <c r="V76" s="5"/>
      <c r="W76" s="19"/>
      <c r="X76" s="19"/>
      <c r="Y76" s="19"/>
      <c r="Z76" s="19"/>
      <c r="AA76" s="19"/>
      <c r="AB76" s="19"/>
      <c r="AC76" s="19"/>
      <c r="AD76" s="19"/>
      <c r="AE76" s="19"/>
      <c r="AF76" s="19"/>
      <c r="AG76" s="18"/>
      <c r="AH76" s="24" t="str">
        <f aca="false">IF(AS76=0,"",IFERROR(INDEX(RateList,MATCH(G76,CurList,0)),""))</f>
        <v/>
      </c>
      <c r="AI76" s="25" t="str">
        <f aca="false">IF(OR(AS76=0,AH76=""),"",ROUND(N(W76)*AH76,0))</f>
        <v/>
      </c>
      <c r="AJ76" s="25" t="str">
        <f aca="false">IF(OR(AS76=0,AH76=""),"",ROUND(N(X76)*AH76,0))</f>
        <v/>
      </c>
      <c r="AK76" s="25" t="str">
        <f aca="false">IF(OR(AS76=0,AH76=""),"",AI76+AJ76)</f>
        <v/>
      </c>
      <c r="AL76" s="25" t="str">
        <f aca="false">IF(OR(AS76=0,AH76=""),"",ROUND(N(Z76)*AH76,0))</f>
        <v/>
      </c>
      <c r="AM76" s="25" t="str">
        <f aca="false">IF(OR(AS76=0,AH76=""),"",ROUND(N(AA76)*AH76,0))</f>
        <v/>
      </c>
      <c r="AN76" s="25" t="str">
        <f aca="false">IF(OR(AS76=0,AH76=""),"",ROUND(N(AB76)*AH76,0))</f>
        <v/>
      </c>
      <c r="AO76" s="25" t="str">
        <f aca="false">IF(OR(AS76=0,AH76=""),"",ROUND(N(AC76)*AH76,0))</f>
        <v/>
      </c>
      <c r="AP76" s="25" t="str">
        <f aca="false">IF(OR(AS76=0,AH76=""),"",ROUND(N(AD76)*AH76,0))</f>
        <v/>
      </c>
      <c r="AQ76" s="25" t="str">
        <f aca="false">IF(OR(AS76=0,AH76=""),"",ROUND(N(AF76)*AH76,0))</f>
        <v/>
      </c>
      <c r="AR76" s="25" t="str">
        <f aca="false">IF(AS76=0,"",IFERROR(MATCH(C76,JurList,0),999)*1000+ROW())</f>
        <v/>
      </c>
      <c r="AS76" s="25" t="n">
        <f aca="false">IF(COUNTA(B76:C76,W76:AF76)&gt;0,1,0)</f>
        <v>0</v>
      </c>
    </row>
    <row r="77" customFormat="false" ht="15" hidden="false" customHeight="false" outlineLevel="0" collapsed="false">
      <c r="A77" s="5"/>
      <c r="B77" s="5"/>
      <c r="C77" s="5"/>
      <c r="D77" s="5"/>
      <c r="E77" s="18"/>
      <c r="F77" s="5"/>
      <c r="G77" s="18"/>
      <c r="H77" s="5"/>
      <c r="I77" s="18"/>
      <c r="J77" s="18"/>
      <c r="K77" s="18"/>
      <c r="L77" s="18"/>
      <c r="M77" s="18"/>
      <c r="N77" s="18"/>
      <c r="O77" s="18"/>
      <c r="P77" s="18"/>
      <c r="Q77" s="18"/>
      <c r="R77" s="18"/>
      <c r="S77" s="18"/>
      <c r="T77" s="18"/>
      <c r="U77" s="18"/>
      <c r="V77" s="5"/>
      <c r="W77" s="19"/>
      <c r="X77" s="19"/>
      <c r="Y77" s="19"/>
      <c r="Z77" s="19"/>
      <c r="AA77" s="19"/>
      <c r="AB77" s="19"/>
      <c r="AC77" s="19"/>
      <c r="AD77" s="19"/>
      <c r="AE77" s="19"/>
      <c r="AF77" s="19"/>
      <c r="AG77" s="18"/>
      <c r="AH77" s="24" t="str">
        <f aca="false">IF(AS77=0,"",IFERROR(INDEX(RateList,MATCH(G77,CurList,0)),""))</f>
        <v/>
      </c>
      <c r="AI77" s="25" t="str">
        <f aca="false">IF(OR(AS77=0,AH77=""),"",ROUND(N(W77)*AH77,0))</f>
        <v/>
      </c>
      <c r="AJ77" s="25" t="str">
        <f aca="false">IF(OR(AS77=0,AH77=""),"",ROUND(N(X77)*AH77,0))</f>
        <v/>
      </c>
      <c r="AK77" s="25" t="str">
        <f aca="false">IF(OR(AS77=0,AH77=""),"",AI77+AJ77)</f>
        <v/>
      </c>
      <c r="AL77" s="25" t="str">
        <f aca="false">IF(OR(AS77=0,AH77=""),"",ROUND(N(Z77)*AH77,0))</f>
        <v/>
      </c>
      <c r="AM77" s="25" t="str">
        <f aca="false">IF(OR(AS77=0,AH77=""),"",ROUND(N(AA77)*AH77,0))</f>
        <v/>
      </c>
      <c r="AN77" s="25" t="str">
        <f aca="false">IF(OR(AS77=0,AH77=""),"",ROUND(N(AB77)*AH77,0))</f>
        <v/>
      </c>
      <c r="AO77" s="25" t="str">
        <f aca="false">IF(OR(AS77=0,AH77=""),"",ROUND(N(AC77)*AH77,0))</f>
        <v/>
      </c>
      <c r="AP77" s="25" t="str">
        <f aca="false">IF(OR(AS77=0,AH77=""),"",ROUND(N(AD77)*AH77,0))</f>
        <v/>
      </c>
      <c r="AQ77" s="25" t="str">
        <f aca="false">IF(OR(AS77=0,AH77=""),"",ROUND(N(AF77)*AH77,0))</f>
        <v/>
      </c>
      <c r="AR77" s="25" t="str">
        <f aca="false">IF(AS77=0,"",IFERROR(MATCH(C77,JurList,0),999)*1000+ROW())</f>
        <v/>
      </c>
      <c r="AS77" s="25" t="n">
        <f aca="false">IF(COUNTA(B77:C77,W77:AF77)&gt;0,1,0)</f>
        <v>0</v>
      </c>
    </row>
    <row r="78" customFormat="false" ht="15" hidden="false" customHeight="false" outlineLevel="0" collapsed="false">
      <c r="A78" s="5"/>
      <c r="B78" s="5"/>
      <c r="C78" s="5"/>
      <c r="D78" s="5"/>
      <c r="E78" s="18"/>
      <c r="F78" s="5"/>
      <c r="G78" s="18"/>
      <c r="H78" s="5"/>
      <c r="I78" s="18"/>
      <c r="J78" s="18"/>
      <c r="K78" s="18"/>
      <c r="L78" s="18"/>
      <c r="M78" s="18"/>
      <c r="N78" s="18"/>
      <c r="O78" s="18"/>
      <c r="P78" s="18"/>
      <c r="Q78" s="18"/>
      <c r="R78" s="18"/>
      <c r="S78" s="18"/>
      <c r="T78" s="18"/>
      <c r="U78" s="18"/>
      <c r="V78" s="5"/>
      <c r="W78" s="19"/>
      <c r="X78" s="19"/>
      <c r="Y78" s="19"/>
      <c r="Z78" s="19"/>
      <c r="AA78" s="19"/>
      <c r="AB78" s="19"/>
      <c r="AC78" s="19"/>
      <c r="AD78" s="19"/>
      <c r="AE78" s="19"/>
      <c r="AF78" s="19"/>
      <c r="AG78" s="18"/>
      <c r="AH78" s="24" t="str">
        <f aca="false">IF(AS78=0,"",IFERROR(INDEX(RateList,MATCH(G78,CurList,0)),""))</f>
        <v/>
      </c>
      <c r="AI78" s="25" t="str">
        <f aca="false">IF(OR(AS78=0,AH78=""),"",ROUND(N(W78)*AH78,0))</f>
        <v/>
      </c>
      <c r="AJ78" s="25" t="str">
        <f aca="false">IF(OR(AS78=0,AH78=""),"",ROUND(N(X78)*AH78,0))</f>
        <v/>
      </c>
      <c r="AK78" s="25" t="str">
        <f aca="false">IF(OR(AS78=0,AH78=""),"",AI78+AJ78)</f>
        <v/>
      </c>
      <c r="AL78" s="25" t="str">
        <f aca="false">IF(OR(AS78=0,AH78=""),"",ROUND(N(Z78)*AH78,0))</f>
        <v/>
      </c>
      <c r="AM78" s="25" t="str">
        <f aca="false">IF(OR(AS78=0,AH78=""),"",ROUND(N(AA78)*AH78,0))</f>
        <v/>
      </c>
      <c r="AN78" s="25" t="str">
        <f aca="false">IF(OR(AS78=0,AH78=""),"",ROUND(N(AB78)*AH78,0))</f>
        <v/>
      </c>
      <c r="AO78" s="25" t="str">
        <f aca="false">IF(OR(AS78=0,AH78=""),"",ROUND(N(AC78)*AH78,0))</f>
        <v/>
      </c>
      <c r="AP78" s="25" t="str">
        <f aca="false">IF(OR(AS78=0,AH78=""),"",ROUND(N(AD78)*AH78,0))</f>
        <v/>
      </c>
      <c r="AQ78" s="25" t="str">
        <f aca="false">IF(OR(AS78=0,AH78=""),"",ROUND(N(AF78)*AH78,0))</f>
        <v/>
      </c>
      <c r="AR78" s="25" t="str">
        <f aca="false">IF(AS78=0,"",IFERROR(MATCH(C78,JurList,0),999)*1000+ROW())</f>
        <v/>
      </c>
      <c r="AS78" s="25" t="n">
        <f aca="false">IF(COUNTA(B78:C78,W78:AF78)&gt;0,1,0)</f>
        <v>0</v>
      </c>
    </row>
    <row r="79" customFormat="false" ht="15" hidden="false" customHeight="false" outlineLevel="0" collapsed="false">
      <c r="A79" s="5"/>
      <c r="B79" s="5"/>
      <c r="C79" s="5"/>
      <c r="D79" s="5"/>
      <c r="E79" s="18"/>
      <c r="F79" s="5"/>
      <c r="G79" s="18"/>
      <c r="H79" s="5"/>
      <c r="I79" s="18"/>
      <c r="J79" s="18"/>
      <c r="K79" s="18"/>
      <c r="L79" s="18"/>
      <c r="M79" s="18"/>
      <c r="N79" s="18"/>
      <c r="O79" s="18"/>
      <c r="P79" s="18"/>
      <c r="Q79" s="18"/>
      <c r="R79" s="18"/>
      <c r="S79" s="18"/>
      <c r="T79" s="18"/>
      <c r="U79" s="18"/>
      <c r="V79" s="5"/>
      <c r="W79" s="19"/>
      <c r="X79" s="19"/>
      <c r="Y79" s="19"/>
      <c r="Z79" s="19"/>
      <c r="AA79" s="19"/>
      <c r="AB79" s="19"/>
      <c r="AC79" s="19"/>
      <c r="AD79" s="19"/>
      <c r="AE79" s="19"/>
      <c r="AF79" s="19"/>
      <c r="AG79" s="18"/>
      <c r="AH79" s="24" t="str">
        <f aca="false">IF(AS79=0,"",IFERROR(INDEX(RateList,MATCH(G79,CurList,0)),""))</f>
        <v/>
      </c>
      <c r="AI79" s="25" t="str">
        <f aca="false">IF(OR(AS79=0,AH79=""),"",ROUND(N(W79)*AH79,0))</f>
        <v/>
      </c>
      <c r="AJ79" s="25" t="str">
        <f aca="false">IF(OR(AS79=0,AH79=""),"",ROUND(N(X79)*AH79,0))</f>
        <v/>
      </c>
      <c r="AK79" s="25" t="str">
        <f aca="false">IF(OR(AS79=0,AH79=""),"",AI79+AJ79)</f>
        <v/>
      </c>
      <c r="AL79" s="25" t="str">
        <f aca="false">IF(OR(AS79=0,AH79=""),"",ROUND(N(Z79)*AH79,0))</f>
        <v/>
      </c>
      <c r="AM79" s="25" t="str">
        <f aca="false">IF(OR(AS79=0,AH79=""),"",ROUND(N(AA79)*AH79,0))</f>
        <v/>
      </c>
      <c r="AN79" s="25" t="str">
        <f aca="false">IF(OR(AS79=0,AH79=""),"",ROUND(N(AB79)*AH79,0))</f>
        <v/>
      </c>
      <c r="AO79" s="25" t="str">
        <f aca="false">IF(OR(AS79=0,AH79=""),"",ROUND(N(AC79)*AH79,0))</f>
        <v/>
      </c>
      <c r="AP79" s="25" t="str">
        <f aca="false">IF(OR(AS79=0,AH79=""),"",ROUND(N(AD79)*AH79,0))</f>
        <v/>
      </c>
      <c r="AQ79" s="25" t="str">
        <f aca="false">IF(OR(AS79=0,AH79=""),"",ROUND(N(AF79)*AH79,0))</f>
        <v/>
      </c>
      <c r="AR79" s="25" t="str">
        <f aca="false">IF(AS79=0,"",IFERROR(MATCH(C79,JurList,0),999)*1000+ROW())</f>
        <v/>
      </c>
      <c r="AS79" s="25" t="n">
        <f aca="false">IF(COUNTA(B79:C79,W79:AF79)&gt;0,1,0)</f>
        <v>0</v>
      </c>
    </row>
    <row r="80" customFormat="false" ht="15" hidden="false" customHeight="false" outlineLevel="0" collapsed="false">
      <c r="A80" s="5"/>
      <c r="B80" s="5"/>
      <c r="C80" s="5"/>
      <c r="D80" s="5"/>
      <c r="E80" s="18"/>
      <c r="F80" s="5"/>
      <c r="G80" s="18"/>
      <c r="H80" s="5"/>
      <c r="I80" s="18"/>
      <c r="J80" s="18"/>
      <c r="K80" s="18"/>
      <c r="L80" s="18"/>
      <c r="M80" s="18"/>
      <c r="N80" s="18"/>
      <c r="O80" s="18"/>
      <c r="P80" s="18"/>
      <c r="Q80" s="18"/>
      <c r="R80" s="18"/>
      <c r="S80" s="18"/>
      <c r="T80" s="18"/>
      <c r="U80" s="18"/>
      <c r="V80" s="5"/>
      <c r="W80" s="19"/>
      <c r="X80" s="19"/>
      <c r="Y80" s="19"/>
      <c r="Z80" s="19"/>
      <c r="AA80" s="19"/>
      <c r="AB80" s="19"/>
      <c r="AC80" s="19"/>
      <c r="AD80" s="19"/>
      <c r="AE80" s="19"/>
      <c r="AF80" s="19"/>
      <c r="AG80" s="18"/>
      <c r="AH80" s="24" t="str">
        <f aca="false">IF(AS80=0,"",IFERROR(INDEX(RateList,MATCH(G80,CurList,0)),""))</f>
        <v/>
      </c>
      <c r="AI80" s="25" t="str">
        <f aca="false">IF(OR(AS80=0,AH80=""),"",ROUND(N(W80)*AH80,0))</f>
        <v/>
      </c>
      <c r="AJ80" s="25" t="str">
        <f aca="false">IF(OR(AS80=0,AH80=""),"",ROUND(N(X80)*AH80,0))</f>
        <v/>
      </c>
      <c r="AK80" s="25" t="str">
        <f aca="false">IF(OR(AS80=0,AH80=""),"",AI80+AJ80)</f>
        <v/>
      </c>
      <c r="AL80" s="25" t="str">
        <f aca="false">IF(OR(AS80=0,AH80=""),"",ROUND(N(Z80)*AH80,0))</f>
        <v/>
      </c>
      <c r="AM80" s="25" t="str">
        <f aca="false">IF(OR(AS80=0,AH80=""),"",ROUND(N(AA80)*AH80,0))</f>
        <v/>
      </c>
      <c r="AN80" s="25" t="str">
        <f aca="false">IF(OR(AS80=0,AH80=""),"",ROUND(N(AB80)*AH80,0))</f>
        <v/>
      </c>
      <c r="AO80" s="25" t="str">
        <f aca="false">IF(OR(AS80=0,AH80=""),"",ROUND(N(AC80)*AH80,0))</f>
        <v/>
      </c>
      <c r="AP80" s="25" t="str">
        <f aca="false">IF(OR(AS80=0,AH80=""),"",ROUND(N(AD80)*AH80,0))</f>
        <v/>
      </c>
      <c r="AQ80" s="25" t="str">
        <f aca="false">IF(OR(AS80=0,AH80=""),"",ROUND(N(AF80)*AH80,0))</f>
        <v/>
      </c>
      <c r="AR80" s="25" t="str">
        <f aca="false">IF(AS80=0,"",IFERROR(MATCH(C80,JurList,0),999)*1000+ROW())</f>
        <v/>
      </c>
      <c r="AS80" s="25" t="n">
        <f aca="false">IF(COUNTA(B80:C80,W80:AF80)&gt;0,1,0)</f>
        <v>0</v>
      </c>
    </row>
    <row r="81" customFormat="false" ht="15" hidden="false" customHeight="false" outlineLevel="0" collapsed="false">
      <c r="A81" s="5"/>
      <c r="B81" s="5"/>
      <c r="C81" s="5"/>
      <c r="D81" s="5"/>
      <c r="E81" s="18"/>
      <c r="F81" s="5"/>
      <c r="G81" s="18"/>
      <c r="H81" s="5"/>
      <c r="I81" s="18"/>
      <c r="J81" s="18"/>
      <c r="K81" s="18"/>
      <c r="L81" s="18"/>
      <c r="M81" s="18"/>
      <c r="N81" s="18"/>
      <c r="O81" s="18"/>
      <c r="P81" s="18"/>
      <c r="Q81" s="18"/>
      <c r="R81" s="18"/>
      <c r="S81" s="18"/>
      <c r="T81" s="18"/>
      <c r="U81" s="18"/>
      <c r="V81" s="5"/>
      <c r="W81" s="19"/>
      <c r="X81" s="19"/>
      <c r="Y81" s="19"/>
      <c r="Z81" s="19"/>
      <c r="AA81" s="19"/>
      <c r="AB81" s="19"/>
      <c r="AC81" s="19"/>
      <c r="AD81" s="19"/>
      <c r="AE81" s="19"/>
      <c r="AF81" s="19"/>
      <c r="AG81" s="18"/>
      <c r="AH81" s="24" t="str">
        <f aca="false">IF(AS81=0,"",IFERROR(INDEX(RateList,MATCH(G81,CurList,0)),""))</f>
        <v/>
      </c>
      <c r="AI81" s="25" t="str">
        <f aca="false">IF(OR(AS81=0,AH81=""),"",ROUND(N(W81)*AH81,0))</f>
        <v/>
      </c>
      <c r="AJ81" s="25" t="str">
        <f aca="false">IF(OR(AS81=0,AH81=""),"",ROUND(N(X81)*AH81,0))</f>
        <v/>
      </c>
      <c r="AK81" s="25" t="str">
        <f aca="false">IF(OR(AS81=0,AH81=""),"",AI81+AJ81)</f>
        <v/>
      </c>
      <c r="AL81" s="25" t="str">
        <f aca="false">IF(OR(AS81=0,AH81=""),"",ROUND(N(Z81)*AH81,0))</f>
        <v/>
      </c>
      <c r="AM81" s="25" t="str">
        <f aca="false">IF(OR(AS81=0,AH81=""),"",ROUND(N(AA81)*AH81,0))</f>
        <v/>
      </c>
      <c r="AN81" s="25" t="str">
        <f aca="false">IF(OR(AS81=0,AH81=""),"",ROUND(N(AB81)*AH81,0))</f>
        <v/>
      </c>
      <c r="AO81" s="25" t="str">
        <f aca="false">IF(OR(AS81=0,AH81=""),"",ROUND(N(AC81)*AH81,0))</f>
        <v/>
      </c>
      <c r="AP81" s="25" t="str">
        <f aca="false">IF(OR(AS81=0,AH81=""),"",ROUND(N(AD81)*AH81,0))</f>
        <v/>
      </c>
      <c r="AQ81" s="25" t="str">
        <f aca="false">IF(OR(AS81=0,AH81=""),"",ROUND(N(AF81)*AH81,0))</f>
        <v/>
      </c>
      <c r="AR81" s="25" t="str">
        <f aca="false">IF(AS81=0,"",IFERROR(MATCH(C81,JurList,0),999)*1000+ROW())</f>
        <v/>
      </c>
      <c r="AS81" s="25" t="n">
        <f aca="false">IF(COUNTA(B81:C81,W81:AF81)&gt;0,1,0)</f>
        <v>0</v>
      </c>
    </row>
    <row r="82" customFormat="false" ht="15" hidden="false" customHeight="false" outlineLevel="0" collapsed="false">
      <c r="A82" s="5"/>
      <c r="B82" s="5"/>
      <c r="C82" s="5"/>
      <c r="D82" s="5"/>
      <c r="E82" s="18"/>
      <c r="F82" s="5"/>
      <c r="G82" s="18"/>
      <c r="H82" s="5"/>
      <c r="I82" s="18"/>
      <c r="J82" s="18"/>
      <c r="K82" s="18"/>
      <c r="L82" s="18"/>
      <c r="M82" s="18"/>
      <c r="N82" s="18"/>
      <c r="O82" s="18"/>
      <c r="P82" s="18"/>
      <c r="Q82" s="18"/>
      <c r="R82" s="18"/>
      <c r="S82" s="18"/>
      <c r="T82" s="18"/>
      <c r="U82" s="18"/>
      <c r="V82" s="5"/>
      <c r="W82" s="19"/>
      <c r="X82" s="19"/>
      <c r="Y82" s="19"/>
      <c r="Z82" s="19"/>
      <c r="AA82" s="19"/>
      <c r="AB82" s="19"/>
      <c r="AC82" s="19"/>
      <c r="AD82" s="19"/>
      <c r="AE82" s="19"/>
      <c r="AF82" s="19"/>
      <c r="AG82" s="18"/>
      <c r="AH82" s="24" t="str">
        <f aca="false">IF(AS82=0,"",IFERROR(INDEX(RateList,MATCH(G82,CurList,0)),""))</f>
        <v/>
      </c>
      <c r="AI82" s="25" t="str">
        <f aca="false">IF(OR(AS82=0,AH82=""),"",ROUND(N(W82)*AH82,0))</f>
        <v/>
      </c>
      <c r="AJ82" s="25" t="str">
        <f aca="false">IF(OR(AS82=0,AH82=""),"",ROUND(N(X82)*AH82,0))</f>
        <v/>
      </c>
      <c r="AK82" s="25" t="str">
        <f aca="false">IF(OR(AS82=0,AH82=""),"",AI82+AJ82)</f>
        <v/>
      </c>
      <c r="AL82" s="25" t="str">
        <f aca="false">IF(OR(AS82=0,AH82=""),"",ROUND(N(Z82)*AH82,0))</f>
        <v/>
      </c>
      <c r="AM82" s="25" t="str">
        <f aca="false">IF(OR(AS82=0,AH82=""),"",ROUND(N(AA82)*AH82,0))</f>
        <v/>
      </c>
      <c r="AN82" s="25" t="str">
        <f aca="false">IF(OR(AS82=0,AH82=""),"",ROUND(N(AB82)*AH82,0))</f>
        <v/>
      </c>
      <c r="AO82" s="25" t="str">
        <f aca="false">IF(OR(AS82=0,AH82=""),"",ROUND(N(AC82)*AH82,0))</f>
        <v/>
      </c>
      <c r="AP82" s="25" t="str">
        <f aca="false">IF(OR(AS82=0,AH82=""),"",ROUND(N(AD82)*AH82,0))</f>
        <v/>
      </c>
      <c r="AQ82" s="25" t="str">
        <f aca="false">IF(OR(AS82=0,AH82=""),"",ROUND(N(AF82)*AH82,0))</f>
        <v/>
      </c>
      <c r="AR82" s="25" t="str">
        <f aca="false">IF(AS82=0,"",IFERROR(MATCH(C82,JurList,0),999)*1000+ROW())</f>
        <v/>
      </c>
      <c r="AS82" s="25" t="n">
        <f aca="false">IF(COUNTA(B82:C82,W82:AF82)&gt;0,1,0)</f>
        <v>0</v>
      </c>
    </row>
    <row r="83" customFormat="false" ht="15" hidden="false" customHeight="false" outlineLevel="0" collapsed="false">
      <c r="A83" s="5"/>
      <c r="B83" s="5"/>
      <c r="C83" s="5"/>
      <c r="D83" s="5"/>
      <c r="E83" s="18"/>
      <c r="F83" s="5"/>
      <c r="G83" s="18"/>
      <c r="H83" s="5"/>
      <c r="I83" s="18"/>
      <c r="J83" s="18"/>
      <c r="K83" s="18"/>
      <c r="L83" s="18"/>
      <c r="M83" s="18"/>
      <c r="N83" s="18"/>
      <c r="O83" s="18"/>
      <c r="P83" s="18"/>
      <c r="Q83" s="18"/>
      <c r="R83" s="18"/>
      <c r="S83" s="18"/>
      <c r="T83" s="18"/>
      <c r="U83" s="18"/>
      <c r="V83" s="5"/>
      <c r="W83" s="19"/>
      <c r="X83" s="19"/>
      <c r="Y83" s="19"/>
      <c r="Z83" s="19"/>
      <c r="AA83" s="19"/>
      <c r="AB83" s="19"/>
      <c r="AC83" s="19"/>
      <c r="AD83" s="19"/>
      <c r="AE83" s="19"/>
      <c r="AF83" s="19"/>
      <c r="AG83" s="18"/>
      <c r="AH83" s="24" t="str">
        <f aca="false">IF(AS83=0,"",IFERROR(INDEX(RateList,MATCH(G83,CurList,0)),""))</f>
        <v/>
      </c>
      <c r="AI83" s="25" t="str">
        <f aca="false">IF(OR(AS83=0,AH83=""),"",ROUND(N(W83)*AH83,0))</f>
        <v/>
      </c>
      <c r="AJ83" s="25" t="str">
        <f aca="false">IF(OR(AS83=0,AH83=""),"",ROUND(N(X83)*AH83,0))</f>
        <v/>
      </c>
      <c r="AK83" s="25" t="str">
        <f aca="false">IF(OR(AS83=0,AH83=""),"",AI83+AJ83)</f>
        <v/>
      </c>
      <c r="AL83" s="25" t="str">
        <f aca="false">IF(OR(AS83=0,AH83=""),"",ROUND(N(Z83)*AH83,0))</f>
        <v/>
      </c>
      <c r="AM83" s="25" t="str">
        <f aca="false">IF(OR(AS83=0,AH83=""),"",ROUND(N(AA83)*AH83,0))</f>
        <v/>
      </c>
      <c r="AN83" s="25" t="str">
        <f aca="false">IF(OR(AS83=0,AH83=""),"",ROUND(N(AB83)*AH83,0))</f>
        <v/>
      </c>
      <c r="AO83" s="25" t="str">
        <f aca="false">IF(OR(AS83=0,AH83=""),"",ROUND(N(AC83)*AH83,0))</f>
        <v/>
      </c>
      <c r="AP83" s="25" t="str">
        <f aca="false">IF(OR(AS83=0,AH83=""),"",ROUND(N(AD83)*AH83,0))</f>
        <v/>
      </c>
      <c r="AQ83" s="25" t="str">
        <f aca="false">IF(OR(AS83=0,AH83=""),"",ROUND(N(AF83)*AH83,0))</f>
        <v/>
      </c>
      <c r="AR83" s="25" t="str">
        <f aca="false">IF(AS83=0,"",IFERROR(MATCH(C83,JurList,0),999)*1000+ROW())</f>
        <v/>
      </c>
      <c r="AS83" s="25" t="n">
        <f aca="false">IF(COUNTA(B83:C83,W83:AF83)&gt;0,1,0)</f>
        <v>0</v>
      </c>
    </row>
    <row r="84" customFormat="false" ht="15" hidden="false" customHeight="false" outlineLevel="0" collapsed="false">
      <c r="A84" s="5"/>
      <c r="B84" s="5"/>
      <c r="C84" s="5"/>
      <c r="D84" s="5"/>
      <c r="E84" s="18"/>
      <c r="F84" s="5"/>
      <c r="G84" s="18"/>
      <c r="H84" s="5"/>
      <c r="I84" s="18"/>
      <c r="J84" s="18"/>
      <c r="K84" s="18"/>
      <c r="L84" s="18"/>
      <c r="M84" s="18"/>
      <c r="N84" s="18"/>
      <c r="O84" s="18"/>
      <c r="P84" s="18"/>
      <c r="Q84" s="18"/>
      <c r="R84" s="18"/>
      <c r="S84" s="18"/>
      <c r="T84" s="18"/>
      <c r="U84" s="18"/>
      <c r="V84" s="5"/>
      <c r="W84" s="19"/>
      <c r="X84" s="19"/>
      <c r="Y84" s="19"/>
      <c r="Z84" s="19"/>
      <c r="AA84" s="19"/>
      <c r="AB84" s="19"/>
      <c r="AC84" s="19"/>
      <c r="AD84" s="19"/>
      <c r="AE84" s="19"/>
      <c r="AF84" s="19"/>
      <c r="AG84" s="18"/>
      <c r="AH84" s="24" t="str">
        <f aca="false">IF(AS84=0,"",IFERROR(INDEX(RateList,MATCH(G84,CurList,0)),""))</f>
        <v/>
      </c>
      <c r="AI84" s="25" t="str">
        <f aca="false">IF(OR(AS84=0,AH84=""),"",ROUND(N(W84)*AH84,0))</f>
        <v/>
      </c>
      <c r="AJ84" s="25" t="str">
        <f aca="false">IF(OR(AS84=0,AH84=""),"",ROUND(N(X84)*AH84,0))</f>
        <v/>
      </c>
      <c r="AK84" s="25" t="str">
        <f aca="false">IF(OR(AS84=0,AH84=""),"",AI84+AJ84)</f>
        <v/>
      </c>
      <c r="AL84" s="25" t="str">
        <f aca="false">IF(OR(AS84=0,AH84=""),"",ROUND(N(Z84)*AH84,0))</f>
        <v/>
      </c>
      <c r="AM84" s="25" t="str">
        <f aca="false">IF(OR(AS84=0,AH84=""),"",ROUND(N(AA84)*AH84,0))</f>
        <v/>
      </c>
      <c r="AN84" s="25" t="str">
        <f aca="false">IF(OR(AS84=0,AH84=""),"",ROUND(N(AB84)*AH84,0))</f>
        <v/>
      </c>
      <c r="AO84" s="25" t="str">
        <f aca="false">IF(OR(AS84=0,AH84=""),"",ROUND(N(AC84)*AH84,0))</f>
        <v/>
      </c>
      <c r="AP84" s="25" t="str">
        <f aca="false">IF(OR(AS84=0,AH84=""),"",ROUND(N(AD84)*AH84,0))</f>
        <v/>
      </c>
      <c r="AQ84" s="25" t="str">
        <f aca="false">IF(OR(AS84=0,AH84=""),"",ROUND(N(AF84)*AH84,0))</f>
        <v/>
      </c>
      <c r="AR84" s="25" t="str">
        <f aca="false">IF(AS84=0,"",IFERROR(MATCH(C84,JurList,0),999)*1000+ROW())</f>
        <v/>
      </c>
      <c r="AS84" s="25" t="n">
        <f aca="false">IF(COUNTA(B84:C84,W84:AF84)&gt;0,1,0)</f>
        <v>0</v>
      </c>
    </row>
    <row r="85" customFormat="false" ht="15" hidden="false" customHeight="false" outlineLevel="0" collapsed="false">
      <c r="A85" s="5"/>
      <c r="B85" s="5"/>
      <c r="C85" s="5"/>
      <c r="D85" s="5"/>
      <c r="E85" s="18"/>
      <c r="F85" s="5"/>
      <c r="G85" s="18"/>
      <c r="H85" s="5"/>
      <c r="I85" s="18"/>
      <c r="J85" s="18"/>
      <c r="K85" s="18"/>
      <c r="L85" s="18"/>
      <c r="M85" s="18"/>
      <c r="N85" s="18"/>
      <c r="O85" s="18"/>
      <c r="P85" s="18"/>
      <c r="Q85" s="18"/>
      <c r="R85" s="18"/>
      <c r="S85" s="18"/>
      <c r="T85" s="18"/>
      <c r="U85" s="18"/>
      <c r="V85" s="5"/>
      <c r="W85" s="19"/>
      <c r="X85" s="19"/>
      <c r="Y85" s="19"/>
      <c r="Z85" s="19"/>
      <c r="AA85" s="19"/>
      <c r="AB85" s="19"/>
      <c r="AC85" s="19"/>
      <c r="AD85" s="19"/>
      <c r="AE85" s="19"/>
      <c r="AF85" s="19"/>
      <c r="AG85" s="18"/>
      <c r="AH85" s="24" t="str">
        <f aca="false">IF(AS85=0,"",IFERROR(INDEX(RateList,MATCH(G85,CurList,0)),""))</f>
        <v/>
      </c>
      <c r="AI85" s="25" t="str">
        <f aca="false">IF(OR(AS85=0,AH85=""),"",ROUND(N(W85)*AH85,0))</f>
        <v/>
      </c>
      <c r="AJ85" s="25" t="str">
        <f aca="false">IF(OR(AS85=0,AH85=""),"",ROUND(N(X85)*AH85,0))</f>
        <v/>
      </c>
      <c r="AK85" s="25" t="str">
        <f aca="false">IF(OR(AS85=0,AH85=""),"",AI85+AJ85)</f>
        <v/>
      </c>
      <c r="AL85" s="25" t="str">
        <f aca="false">IF(OR(AS85=0,AH85=""),"",ROUND(N(Z85)*AH85,0))</f>
        <v/>
      </c>
      <c r="AM85" s="25" t="str">
        <f aca="false">IF(OR(AS85=0,AH85=""),"",ROUND(N(AA85)*AH85,0))</f>
        <v/>
      </c>
      <c r="AN85" s="25" t="str">
        <f aca="false">IF(OR(AS85=0,AH85=""),"",ROUND(N(AB85)*AH85,0))</f>
        <v/>
      </c>
      <c r="AO85" s="25" t="str">
        <f aca="false">IF(OR(AS85=0,AH85=""),"",ROUND(N(AC85)*AH85,0))</f>
        <v/>
      </c>
      <c r="AP85" s="25" t="str">
        <f aca="false">IF(OR(AS85=0,AH85=""),"",ROUND(N(AD85)*AH85,0))</f>
        <v/>
      </c>
      <c r="AQ85" s="25" t="str">
        <f aca="false">IF(OR(AS85=0,AH85=""),"",ROUND(N(AF85)*AH85,0))</f>
        <v/>
      </c>
      <c r="AR85" s="25" t="str">
        <f aca="false">IF(AS85=0,"",IFERROR(MATCH(C85,JurList,0),999)*1000+ROW())</f>
        <v/>
      </c>
      <c r="AS85" s="25" t="n">
        <f aca="false">IF(COUNTA(B85:C85,W85:AF85)&gt;0,1,0)</f>
        <v>0</v>
      </c>
    </row>
    <row r="86" customFormat="false" ht="15" hidden="false" customHeight="false" outlineLevel="0" collapsed="false">
      <c r="A86" s="5"/>
      <c r="B86" s="5"/>
      <c r="C86" s="5"/>
      <c r="D86" s="5"/>
      <c r="E86" s="18"/>
      <c r="F86" s="5"/>
      <c r="G86" s="18"/>
      <c r="H86" s="5"/>
      <c r="I86" s="18"/>
      <c r="J86" s="18"/>
      <c r="K86" s="18"/>
      <c r="L86" s="18"/>
      <c r="M86" s="18"/>
      <c r="N86" s="18"/>
      <c r="O86" s="18"/>
      <c r="P86" s="18"/>
      <c r="Q86" s="18"/>
      <c r="R86" s="18"/>
      <c r="S86" s="18"/>
      <c r="T86" s="18"/>
      <c r="U86" s="18"/>
      <c r="V86" s="5"/>
      <c r="W86" s="19"/>
      <c r="X86" s="19"/>
      <c r="Y86" s="19"/>
      <c r="Z86" s="19"/>
      <c r="AA86" s="19"/>
      <c r="AB86" s="19"/>
      <c r="AC86" s="19"/>
      <c r="AD86" s="19"/>
      <c r="AE86" s="19"/>
      <c r="AF86" s="19"/>
      <c r="AG86" s="18"/>
      <c r="AH86" s="24" t="str">
        <f aca="false">IF(AS86=0,"",IFERROR(INDEX(RateList,MATCH(G86,CurList,0)),""))</f>
        <v/>
      </c>
      <c r="AI86" s="25" t="str">
        <f aca="false">IF(OR(AS86=0,AH86=""),"",ROUND(N(W86)*AH86,0))</f>
        <v/>
      </c>
      <c r="AJ86" s="25" t="str">
        <f aca="false">IF(OR(AS86=0,AH86=""),"",ROUND(N(X86)*AH86,0))</f>
        <v/>
      </c>
      <c r="AK86" s="25" t="str">
        <f aca="false">IF(OR(AS86=0,AH86=""),"",AI86+AJ86)</f>
        <v/>
      </c>
      <c r="AL86" s="25" t="str">
        <f aca="false">IF(OR(AS86=0,AH86=""),"",ROUND(N(Z86)*AH86,0))</f>
        <v/>
      </c>
      <c r="AM86" s="25" t="str">
        <f aca="false">IF(OR(AS86=0,AH86=""),"",ROUND(N(AA86)*AH86,0))</f>
        <v/>
      </c>
      <c r="AN86" s="25" t="str">
        <f aca="false">IF(OR(AS86=0,AH86=""),"",ROUND(N(AB86)*AH86,0))</f>
        <v/>
      </c>
      <c r="AO86" s="25" t="str">
        <f aca="false">IF(OR(AS86=0,AH86=""),"",ROUND(N(AC86)*AH86,0))</f>
        <v/>
      </c>
      <c r="AP86" s="25" t="str">
        <f aca="false">IF(OR(AS86=0,AH86=""),"",ROUND(N(AD86)*AH86,0))</f>
        <v/>
      </c>
      <c r="AQ86" s="25" t="str">
        <f aca="false">IF(OR(AS86=0,AH86=""),"",ROUND(N(AF86)*AH86,0))</f>
        <v/>
      </c>
      <c r="AR86" s="25" t="str">
        <f aca="false">IF(AS86=0,"",IFERROR(MATCH(C86,JurList,0),999)*1000+ROW())</f>
        <v/>
      </c>
      <c r="AS86" s="25" t="n">
        <f aca="false">IF(COUNTA(B86:C86,W86:AF86)&gt;0,1,0)</f>
        <v>0</v>
      </c>
    </row>
    <row r="87" customFormat="false" ht="15" hidden="false" customHeight="false" outlineLevel="0" collapsed="false">
      <c r="A87" s="5"/>
      <c r="B87" s="5"/>
      <c r="C87" s="5"/>
      <c r="D87" s="5"/>
      <c r="E87" s="18"/>
      <c r="F87" s="5"/>
      <c r="G87" s="18"/>
      <c r="H87" s="5"/>
      <c r="I87" s="18"/>
      <c r="J87" s="18"/>
      <c r="K87" s="18"/>
      <c r="L87" s="18"/>
      <c r="M87" s="18"/>
      <c r="N87" s="18"/>
      <c r="O87" s="18"/>
      <c r="P87" s="18"/>
      <c r="Q87" s="18"/>
      <c r="R87" s="18"/>
      <c r="S87" s="18"/>
      <c r="T87" s="18"/>
      <c r="U87" s="18"/>
      <c r="V87" s="5"/>
      <c r="W87" s="19"/>
      <c r="X87" s="19"/>
      <c r="Y87" s="19"/>
      <c r="Z87" s="19"/>
      <c r="AA87" s="19"/>
      <c r="AB87" s="19"/>
      <c r="AC87" s="19"/>
      <c r="AD87" s="19"/>
      <c r="AE87" s="19"/>
      <c r="AF87" s="19"/>
      <c r="AG87" s="18"/>
      <c r="AH87" s="24" t="str">
        <f aca="false">IF(AS87=0,"",IFERROR(INDEX(RateList,MATCH(G87,CurList,0)),""))</f>
        <v/>
      </c>
      <c r="AI87" s="25" t="str">
        <f aca="false">IF(OR(AS87=0,AH87=""),"",ROUND(N(W87)*AH87,0))</f>
        <v/>
      </c>
      <c r="AJ87" s="25" t="str">
        <f aca="false">IF(OR(AS87=0,AH87=""),"",ROUND(N(X87)*AH87,0))</f>
        <v/>
      </c>
      <c r="AK87" s="25" t="str">
        <f aca="false">IF(OR(AS87=0,AH87=""),"",AI87+AJ87)</f>
        <v/>
      </c>
      <c r="AL87" s="25" t="str">
        <f aca="false">IF(OR(AS87=0,AH87=""),"",ROUND(N(Z87)*AH87,0))</f>
        <v/>
      </c>
      <c r="AM87" s="25" t="str">
        <f aca="false">IF(OR(AS87=0,AH87=""),"",ROUND(N(AA87)*AH87,0))</f>
        <v/>
      </c>
      <c r="AN87" s="25" t="str">
        <f aca="false">IF(OR(AS87=0,AH87=""),"",ROUND(N(AB87)*AH87,0))</f>
        <v/>
      </c>
      <c r="AO87" s="25" t="str">
        <f aca="false">IF(OR(AS87=0,AH87=""),"",ROUND(N(AC87)*AH87,0))</f>
        <v/>
      </c>
      <c r="AP87" s="25" t="str">
        <f aca="false">IF(OR(AS87=0,AH87=""),"",ROUND(N(AD87)*AH87,0))</f>
        <v/>
      </c>
      <c r="AQ87" s="25" t="str">
        <f aca="false">IF(OR(AS87=0,AH87=""),"",ROUND(N(AF87)*AH87,0))</f>
        <v/>
      </c>
      <c r="AR87" s="25" t="str">
        <f aca="false">IF(AS87=0,"",IFERROR(MATCH(C87,JurList,0),999)*1000+ROW())</f>
        <v/>
      </c>
      <c r="AS87" s="25" t="n">
        <f aca="false">IF(COUNTA(B87:C87,W87:AF87)&gt;0,1,0)</f>
        <v>0</v>
      </c>
    </row>
    <row r="88" customFormat="false" ht="15" hidden="false" customHeight="false" outlineLevel="0" collapsed="false">
      <c r="A88" s="5"/>
      <c r="B88" s="5"/>
      <c r="C88" s="5"/>
      <c r="D88" s="5"/>
      <c r="E88" s="18"/>
      <c r="F88" s="5"/>
      <c r="G88" s="18"/>
      <c r="H88" s="5"/>
      <c r="I88" s="18"/>
      <c r="J88" s="18"/>
      <c r="K88" s="18"/>
      <c r="L88" s="18"/>
      <c r="M88" s="18"/>
      <c r="N88" s="18"/>
      <c r="O88" s="18"/>
      <c r="P88" s="18"/>
      <c r="Q88" s="18"/>
      <c r="R88" s="18"/>
      <c r="S88" s="18"/>
      <c r="T88" s="18"/>
      <c r="U88" s="18"/>
      <c r="V88" s="5"/>
      <c r="W88" s="19"/>
      <c r="X88" s="19"/>
      <c r="Y88" s="19"/>
      <c r="Z88" s="19"/>
      <c r="AA88" s="19"/>
      <c r="AB88" s="19"/>
      <c r="AC88" s="19"/>
      <c r="AD88" s="19"/>
      <c r="AE88" s="19"/>
      <c r="AF88" s="19"/>
      <c r="AG88" s="18"/>
      <c r="AH88" s="24" t="str">
        <f aca="false">IF(AS88=0,"",IFERROR(INDEX(RateList,MATCH(G88,CurList,0)),""))</f>
        <v/>
      </c>
      <c r="AI88" s="25" t="str">
        <f aca="false">IF(OR(AS88=0,AH88=""),"",ROUND(N(W88)*AH88,0))</f>
        <v/>
      </c>
      <c r="AJ88" s="25" t="str">
        <f aca="false">IF(OR(AS88=0,AH88=""),"",ROUND(N(X88)*AH88,0))</f>
        <v/>
      </c>
      <c r="AK88" s="25" t="str">
        <f aca="false">IF(OR(AS88=0,AH88=""),"",AI88+AJ88)</f>
        <v/>
      </c>
      <c r="AL88" s="25" t="str">
        <f aca="false">IF(OR(AS88=0,AH88=""),"",ROUND(N(Z88)*AH88,0))</f>
        <v/>
      </c>
      <c r="AM88" s="25" t="str">
        <f aca="false">IF(OR(AS88=0,AH88=""),"",ROUND(N(AA88)*AH88,0))</f>
        <v/>
      </c>
      <c r="AN88" s="25" t="str">
        <f aca="false">IF(OR(AS88=0,AH88=""),"",ROUND(N(AB88)*AH88,0))</f>
        <v/>
      </c>
      <c r="AO88" s="25" t="str">
        <f aca="false">IF(OR(AS88=0,AH88=""),"",ROUND(N(AC88)*AH88,0))</f>
        <v/>
      </c>
      <c r="AP88" s="25" t="str">
        <f aca="false">IF(OR(AS88=0,AH88=""),"",ROUND(N(AD88)*AH88,0))</f>
        <v/>
      </c>
      <c r="AQ88" s="25" t="str">
        <f aca="false">IF(OR(AS88=0,AH88=""),"",ROUND(N(AF88)*AH88,0))</f>
        <v/>
      </c>
      <c r="AR88" s="25" t="str">
        <f aca="false">IF(AS88=0,"",IFERROR(MATCH(C88,JurList,0),999)*1000+ROW())</f>
        <v/>
      </c>
      <c r="AS88" s="25" t="n">
        <f aca="false">IF(COUNTA(B88:C88,W88:AF88)&gt;0,1,0)</f>
        <v>0</v>
      </c>
    </row>
    <row r="89" customFormat="false" ht="15" hidden="false" customHeight="false" outlineLevel="0" collapsed="false">
      <c r="A89" s="5"/>
      <c r="B89" s="5"/>
      <c r="C89" s="5"/>
      <c r="D89" s="5"/>
      <c r="E89" s="18"/>
      <c r="F89" s="5"/>
      <c r="G89" s="18"/>
      <c r="H89" s="5"/>
      <c r="I89" s="18"/>
      <c r="J89" s="18"/>
      <c r="K89" s="18"/>
      <c r="L89" s="18"/>
      <c r="M89" s="18"/>
      <c r="N89" s="18"/>
      <c r="O89" s="18"/>
      <c r="P89" s="18"/>
      <c r="Q89" s="18"/>
      <c r="R89" s="18"/>
      <c r="S89" s="18"/>
      <c r="T89" s="18"/>
      <c r="U89" s="18"/>
      <c r="V89" s="5"/>
      <c r="W89" s="19"/>
      <c r="X89" s="19"/>
      <c r="Y89" s="19"/>
      <c r="Z89" s="19"/>
      <c r="AA89" s="19"/>
      <c r="AB89" s="19"/>
      <c r="AC89" s="19"/>
      <c r="AD89" s="19"/>
      <c r="AE89" s="19"/>
      <c r="AF89" s="19"/>
      <c r="AG89" s="18"/>
      <c r="AH89" s="24" t="str">
        <f aca="false">IF(AS89=0,"",IFERROR(INDEX(RateList,MATCH(G89,CurList,0)),""))</f>
        <v/>
      </c>
      <c r="AI89" s="25" t="str">
        <f aca="false">IF(OR(AS89=0,AH89=""),"",ROUND(N(W89)*AH89,0))</f>
        <v/>
      </c>
      <c r="AJ89" s="25" t="str">
        <f aca="false">IF(OR(AS89=0,AH89=""),"",ROUND(N(X89)*AH89,0))</f>
        <v/>
      </c>
      <c r="AK89" s="25" t="str">
        <f aca="false">IF(OR(AS89=0,AH89=""),"",AI89+AJ89)</f>
        <v/>
      </c>
      <c r="AL89" s="25" t="str">
        <f aca="false">IF(OR(AS89=0,AH89=""),"",ROUND(N(Z89)*AH89,0))</f>
        <v/>
      </c>
      <c r="AM89" s="25" t="str">
        <f aca="false">IF(OR(AS89=0,AH89=""),"",ROUND(N(AA89)*AH89,0))</f>
        <v/>
      </c>
      <c r="AN89" s="25" t="str">
        <f aca="false">IF(OR(AS89=0,AH89=""),"",ROUND(N(AB89)*AH89,0))</f>
        <v/>
      </c>
      <c r="AO89" s="25" t="str">
        <f aca="false">IF(OR(AS89=0,AH89=""),"",ROUND(N(AC89)*AH89,0))</f>
        <v/>
      </c>
      <c r="AP89" s="25" t="str">
        <f aca="false">IF(OR(AS89=0,AH89=""),"",ROUND(N(AD89)*AH89,0))</f>
        <v/>
      </c>
      <c r="AQ89" s="25" t="str">
        <f aca="false">IF(OR(AS89=0,AH89=""),"",ROUND(N(AF89)*AH89,0))</f>
        <v/>
      </c>
      <c r="AR89" s="25" t="str">
        <f aca="false">IF(AS89=0,"",IFERROR(MATCH(C89,JurList,0),999)*1000+ROW())</f>
        <v/>
      </c>
      <c r="AS89" s="25" t="n">
        <f aca="false">IF(COUNTA(B89:C89,W89:AF89)&gt;0,1,0)</f>
        <v>0</v>
      </c>
    </row>
    <row r="90" customFormat="false" ht="15" hidden="false" customHeight="false" outlineLevel="0" collapsed="false">
      <c r="A90" s="5"/>
      <c r="B90" s="5"/>
      <c r="C90" s="5"/>
      <c r="D90" s="5"/>
      <c r="E90" s="18"/>
      <c r="F90" s="5"/>
      <c r="G90" s="18"/>
      <c r="H90" s="5"/>
      <c r="I90" s="18"/>
      <c r="J90" s="18"/>
      <c r="K90" s="18"/>
      <c r="L90" s="18"/>
      <c r="M90" s="18"/>
      <c r="N90" s="18"/>
      <c r="O90" s="18"/>
      <c r="P90" s="18"/>
      <c r="Q90" s="18"/>
      <c r="R90" s="18"/>
      <c r="S90" s="18"/>
      <c r="T90" s="18"/>
      <c r="U90" s="18"/>
      <c r="V90" s="5"/>
      <c r="W90" s="19"/>
      <c r="X90" s="19"/>
      <c r="Y90" s="19"/>
      <c r="Z90" s="19"/>
      <c r="AA90" s="19"/>
      <c r="AB90" s="19"/>
      <c r="AC90" s="19"/>
      <c r="AD90" s="19"/>
      <c r="AE90" s="19"/>
      <c r="AF90" s="19"/>
      <c r="AG90" s="18"/>
      <c r="AH90" s="24" t="str">
        <f aca="false">IF(AS90=0,"",IFERROR(INDEX(RateList,MATCH(G90,CurList,0)),""))</f>
        <v/>
      </c>
      <c r="AI90" s="25" t="str">
        <f aca="false">IF(OR(AS90=0,AH90=""),"",ROUND(N(W90)*AH90,0))</f>
        <v/>
      </c>
      <c r="AJ90" s="25" t="str">
        <f aca="false">IF(OR(AS90=0,AH90=""),"",ROUND(N(X90)*AH90,0))</f>
        <v/>
      </c>
      <c r="AK90" s="25" t="str">
        <f aca="false">IF(OR(AS90=0,AH90=""),"",AI90+AJ90)</f>
        <v/>
      </c>
      <c r="AL90" s="25" t="str">
        <f aca="false">IF(OR(AS90=0,AH90=""),"",ROUND(N(Z90)*AH90,0))</f>
        <v/>
      </c>
      <c r="AM90" s="25" t="str">
        <f aca="false">IF(OR(AS90=0,AH90=""),"",ROUND(N(AA90)*AH90,0))</f>
        <v/>
      </c>
      <c r="AN90" s="25" t="str">
        <f aca="false">IF(OR(AS90=0,AH90=""),"",ROUND(N(AB90)*AH90,0))</f>
        <v/>
      </c>
      <c r="AO90" s="25" t="str">
        <f aca="false">IF(OR(AS90=0,AH90=""),"",ROUND(N(AC90)*AH90,0))</f>
        <v/>
      </c>
      <c r="AP90" s="25" t="str">
        <f aca="false">IF(OR(AS90=0,AH90=""),"",ROUND(N(AD90)*AH90,0))</f>
        <v/>
      </c>
      <c r="AQ90" s="25" t="str">
        <f aca="false">IF(OR(AS90=0,AH90=""),"",ROUND(N(AF90)*AH90,0))</f>
        <v/>
      </c>
      <c r="AR90" s="25" t="str">
        <f aca="false">IF(AS90=0,"",IFERROR(MATCH(C90,JurList,0),999)*1000+ROW())</f>
        <v/>
      </c>
      <c r="AS90" s="25" t="n">
        <f aca="false">IF(COUNTA(B90:C90,W90:AF90)&gt;0,1,0)</f>
        <v>0</v>
      </c>
    </row>
    <row r="91" customFormat="false" ht="15" hidden="false" customHeight="false" outlineLevel="0" collapsed="false">
      <c r="A91" s="5"/>
      <c r="B91" s="5"/>
      <c r="C91" s="5"/>
      <c r="D91" s="5"/>
      <c r="E91" s="18"/>
      <c r="F91" s="5"/>
      <c r="G91" s="18"/>
      <c r="H91" s="5"/>
      <c r="I91" s="18"/>
      <c r="J91" s="18"/>
      <c r="K91" s="18"/>
      <c r="L91" s="18"/>
      <c r="M91" s="18"/>
      <c r="N91" s="18"/>
      <c r="O91" s="18"/>
      <c r="P91" s="18"/>
      <c r="Q91" s="18"/>
      <c r="R91" s="18"/>
      <c r="S91" s="18"/>
      <c r="T91" s="18"/>
      <c r="U91" s="18"/>
      <c r="V91" s="5"/>
      <c r="W91" s="19"/>
      <c r="X91" s="19"/>
      <c r="Y91" s="19"/>
      <c r="Z91" s="19"/>
      <c r="AA91" s="19"/>
      <c r="AB91" s="19"/>
      <c r="AC91" s="19"/>
      <c r="AD91" s="19"/>
      <c r="AE91" s="19"/>
      <c r="AF91" s="19"/>
      <c r="AG91" s="18"/>
      <c r="AH91" s="24" t="str">
        <f aca="false">IF(AS91=0,"",IFERROR(INDEX(RateList,MATCH(G91,CurList,0)),""))</f>
        <v/>
      </c>
      <c r="AI91" s="25" t="str">
        <f aca="false">IF(OR(AS91=0,AH91=""),"",ROUND(N(W91)*AH91,0))</f>
        <v/>
      </c>
      <c r="AJ91" s="25" t="str">
        <f aca="false">IF(OR(AS91=0,AH91=""),"",ROUND(N(X91)*AH91,0))</f>
        <v/>
      </c>
      <c r="AK91" s="25" t="str">
        <f aca="false">IF(OR(AS91=0,AH91=""),"",AI91+AJ91)</f>
        <v/>
      </c>
      <c r="AL91" s="25" t="str">
        <f aca="false">IF(OR(AS91=0,AH91=""),"",ROUND(N(Z91)*AH91,0))</f>
        <v/>
      </c>
      <c r="AM91" s="25" t="str">
        <f aca="false">IF(OR(AS91=0,AH91=""),"",ROUND(N(AA91)*AH91,0))</f>
        <v/>
      </c>
      <c r="AN91" s="25" t="str">
        <f aca="false">IF(OR(AS91=0,AH91=""),"",ROUND(N(AB91)*AH91,0))</f>
        <v/>
      </c>
      <c r="AO91" s="25" t="str">
        <f aca="false">IF(OR(AS91=0,AH91=""),"",ROUND(N(AC91)*AH91,0))</f>
        <v/>
      </c>
      <c r="AP91" s="25" t="str">
        <f aca="false">IF(OR(AS91=0,AH91=""),"",ROUND(N(AD91)*AH91,0))</f>
        <v/>
      </c>
      <c r="AQ91" s="25" t="str">
        <f aca="false">IF(OR(AS91=0,AH91=""),"",ROUND(N(AF91)*AH91,0))</f>
        <v/>
      </c>
      <c r="AR91" s="25" t="str">
        <f aca="false">IF(AS91=0,"",IFERROR(MATCH(C91,JurList,0),999)*1000+ROW())</f>
        <v/>
      </c>
      <c r="AS91" s="25" t="n">
        <f aca="false">IF(COUNTA(B91:C91,W91:AF91)&gt;0,1,0)</f>
        <v>0</v>
      </c>
    </row>
    <row r="92" customFormat="false" ht="15" hidden="false" customHeight="false" outlineLevel="0" collapsed="false">
      <c r="A92" s="5"/>
      <c r="B92" s="5"/>
      <c r="C92" s="5"/>
      <c r="D92" s="5"/>
      <c r="E92" s="18"/>
      <c r="F92" s="5"/>
      <c r="G92" s="18"/>
      <c r="H92" s="5"/>
      <c r="I92" s="18"/>
      <c r="J92" s="18"/>
      <c r="K92" s="18"/>
      <c r="L92" s="18"/>
      <c r="M92" s="18"/>
      <c r="N92" s="18"/>
      <c r="O92" s="18"/>
      <c r="P92" s="18"/>
      <c r="Q92" s="18"/>
      <c r="R92" s="18"/>
      <c r="S92" s="18"/>
      <c r="T92" s="18"/>
      <c r="U92" s="18"/>
      <c r="V92" s="5"/>
      <c r="W92" s="19"/>
      <c r="X92" s="19"/>
      <c r="Y92" s="19"/>
      <c r="Z92" s="19"/>
      <c r="AA92" s="19"/>
      <c r="AB92" s="19"/>
      <c r="AC92" s="19"/>
      <c r="AD92" s="19"/>
      <c r="AE92" s="19"/>
      <c r="AF92" s="19"/>
      <c r="AG92" s="18"/>
      <c r="AH92" s="24" t="str">
        <f aca="false">IF(AS92=0,"",IFERROR(INDEX(RateList,MATCH(G92,CurList,0)),""))</f>
        <v/>
      </c>
      <c r="AI92" s="25" t="str">
        <f aca="false">IF(OR(AS92=0,AH92=""),"",ROUND(N(W92)*AH92,0))</f>
        <v/>
      </c>
      <c r="AJ92" s="25" t="str">
        <f aca="false">IF(OR(AS92=0,AH92=""),"",ROUND(N(X92)*AH92,0))</f>
        <v/>
      </c>
      <c r="AK92" s="25" t="str">
        <f aca="false">IF(OR(AS92=0,AH92=""),"",AI92+AJ92)</f>
        <v/>
      </c>
      <c r="AL92" s="25" t="str">
        <f aca="false">IF(OR(AS92=0,AH92=""),"",ROUND(N(Z92)*AH92,0))</f>
        <v/>
      </c>
      <c r="AM92" s="25" t="str">
        <f aca="false">IF(OR(AS92=0,AH92=""),"",ROUND(N(AA92)*AH92,0))</f>
        <v/>
      </c>
      <c r="AN92" s="25" t="str">
        <f aca="false">IF(OR(AS92=0,AH92=""),"",ROUND(N(AB92)*AH92,0))</f>
        <v/>
      </c>
      <c r="AO92" s="25" t="str">
        <f aca="false">IF(OR(AS92=0,AH92=""),"",ROUND(N(AC92)*AH92,0))</f>
        <v/>
      </c>
      <c r="AP92" s="25" t="str">
        <f aca="false">IF(OR(AS92=0,AH92=""),"",ROUND(N(AD92)*AH92,0))</f>
        <v/>
      </c>
      <c r="AQ92" s="25" t="str">
        <f aca="false">IF(OR(AS92=0,AH92=""),"",ROUND(N(AF92)*AH92,0))</f>
        <v/>
      </c>
      <c r="AR92" s="25" t="str">
        <f aca="false">IF(AS92=0,"",IFERROR(MATCH(C92,JurList,0),999)*1000+ROW())</f>
        <v/>
      </c>
      <c r="AS92" s="25" t="n">
        <f aca="false">IF(COUNTA(B92:C92,W92:AF92)&gt;0,1,0)</f>
        <v>0</v>
      </c>
    </row>
    <row r="93" customFormat="false" ht="15" hidden="false" customHeight="false" outlineLevel="0" collapsed="false">
      <c r="A93" s="5"/>
      <c r="B93" s="5"/>
      <c r="C93" s="5"/>
      <c r="D93" s="5"/>
      <c r="E93" s="18"/>
      <c r="F93" s="5"/>
      <c r="G93" s="18"/>
      <c r="H93" s="5"/>
      <c r="I93" s="18"/>
      <c r="J93" s="18"/>
      <c r="K93" s="18"/>
      <c r="L93" s="18"/>
      <c r="M93" s="18"/>
      <c r="N93" s="18"/>
      <c r="O93" s="18"/>
      <c r="P93" s="18"/>
      <c r="Q93" s="18"/>
      <c r="R93" s="18"/>
      <c r="S93" s="18"/>
      <c r="T93" s="18"/>
      <c r="U93" s="18"/>
      <c r="V93" s="5"/>
      <c r="W93" s="19"/>
      <c r="X93" s="19"/>
      <c r="Y93" s="19"/>
      <c r="Z93" s="19"/>
      <c r="AA93" s="19"/>
      <c r="AB93" s="19"/>
      <c r="AC93" s="19"/>
      <c r="AD93" s="19"/>
      <c r="AE93" s="19"/>
      <c r="AF93" s="19"/>
      <c r="AG93" s="18"/>
      <c r="AH93" s="24" t="str">
        <f aca="false">IF(AS93=0,"",IFERROR(INDEX(RateList,MATCH(G93,CurList,0)),""))</f>
        <v/>
      </c>
      <c r="AI93" s="25" t="str">
        <f aca="false">IF(OR(AS93=0,AH93=""),"",ROUND(N(W93)*AH93,0))</f>
        <v/>
      </c>
      <c r="AJ93" s="25" t="str">
        <f aca="false">IF(OR(AS93=0,AH93=""),"",ROUND(N(X93)*AH93,0))</f>
        <v/>
      </c>
      <c r="AK93" s="25" t="str">
        <f aca="false">IF(OR(AS93=0,AH93=""),"",AI93+AJ93)</f>
        <v/>
      </c>
      <c r="AL93" s="25" t="str">
        <f aca="false">IF(OR(AS93=0,AH93=""),"",ROUND(N(Z93)*AH93,0))</f>
        <v/>
      </c>
      <c r="AM93" s="25" t="str">
        <f aca="false">IF(OR(AS93=0,AH93=""),"",ROUND(N(AA93)*AH93,0))</f>
        <v/>
      </c>
      <c r="AN93" s="25" t="str">
        <f aca="false">IF(OR(AS93=0,AH93=""),"",ROUND(N(AB93)*AH93,0))</f>
        <v/>
      </c>
      <c r="AO93" s="25" t="str">
        <f aca="false">IF(OR(AS93=0,AH93=""),"",ROUND(N(AC93)*AH93,0))</f>
        <v/>
      </c>
      <c r="AP93" s="25" t="str">
        <f aca="false">IF(OR(AS93=0,AH93=""),"",ROUND(N(AD93)*AH93,0))</f>
        <v/>
      </c>
      <c r="AQ93" s="25" t="str">
        <f aca="false">IF(OR(AS93=0,AH93=""),"",ROUND(N(AF93)*AH93,0))</f>
        <v/>
      </c>
      <c r="AR93" s="25" t="str">
        <f aca="false">IF(AS93=0,"",IFERROR(MATCH(C93,JurList,0),999)*1000+ROW())</f>
        <v/>
      </c>
      <c r="AS93" s="25" t="n">
        <f aca="false">IF(COUNTA(B93:C93,W93:AF93)&gt;0,1,0)</f>
        <v>0</v>
      </c>
    </row>
    <row r="94" customFormat="false" ht="15" hidden="false" customHeight="false" outlineLevel="0" collapsed="false">
      <c r="A94" s="5"/>
      <c r="B94" s="5"/>
      <c r="C94" s="5"/>
      <c r="D94" s="5"/>
      <c r="E94" s="18"/>
      <c r="F94" s="5"/>
      <c r="G94" s="18"/>
      <c r="H94" s="5"/>
      <c r="I94" s="18"/>
      <c r="J94" s="18"/>
      <c r="K94" s="18"/>
      <c r="L94" s="18"/>
      <c r="M94" s="18"/>
      <c r="N94" s="18"/>
      <c r="O94" s="18"/>
      <c r="P94" s="18"/>
      <c r="Q94" s="18"/>
      <c r="R94" s="18"/>
      <c r="S94" s="18"/>
      <c r="T94" s="18"/>
      <c r="U94" s="18"/>
      <c r="V94" s="5"/>
      <c r="W94" s="19"/>
      <c r="X94" s="19"/>
      <c r="Y94" s="19"/>
      <c r="Z94" s="19"/>
      <c r="AA94" s="19"/>
      <c r="AB94" s="19"/>
      <c r="AC94" s="19"/>
      <c r="AD94" s="19"/>
      <c r="AE94" s="19"/>
      <c r="AF94" s="19"/>
      <c r="AG94" s="18"/>
      <c r="AH94" s="24" t="str">
        <f aca="false">IF(AS94=0,"",IFERROR(INDEX(RateList,MATCH(G94,CurList,0)),""))</f>
        <v/>
      </c>
      <c r="AI94" s="25" t="str">
        <f aca="false">IF(OR(AS94=0,AH94=""),"",ROUND(N(W94)*AH94,0))</f>
        <v/>
      </c>
      <c r="AJ94" s="25" t="str">
        <f aca="false">IF(OR(AS94=0,AH94=""),"",ROUND(N(X94)*AH94,0))</f>
        <v/>
      </c>
      <c r="AK94" s="25" t="str">
        <f aca="false">IF(OR(AS94=0,AH94=""),"",AI94+AJ94)</f>
        <v/>
      </c>
      <c r="AL94" s="25" t="str">
        <f aca="false">IF(OR(AS94=0,AH94=""),"",ROUND(N(Z94)*AH94,0))</f>
        <v/>
      </c>
      <c r="AM94" s="25" t="str">
        <f aca="false">IF(OR(AS94=0,AH94=""),"",ROUND(N(AA94)*AH94,0))</f>
        <v/>
      </c>
      <c r="AN94" s="25" t="str">
        <f aca="false">IF(OR(AS94=0,AH94=""),"",ROUND(N(AB94)*AH94,0))</f>
        <v/>
      </c>
      <c r="AO94" s="25" t="str">
        <f aca="false">IF(OR(AS94=0,AH94=""),"",ROUND(N(AC94)*AH94,0))</f>
        <v/>
      </c>
      <c r="AP94" s="25" t="str">
        <f aca="false">IF(OR(AS94=0,AH94=""),"",ROUND(N(AD94)*AH94,0))</f>
        <v/>
      </c>
      <c r="AQ94" s="25" t="str">
        <f aca="false">IF(OR(AS94=0,AH94=""),"",ROUND(N(AF94)*AH94,0))</f>
        <v/>
      </c>
      <c r="AR94" s="25" t="str">
        <f aca="false">IF(AS94=0,"",IFERROR(MATCH(C94,JurList,0),999)*1000+ROW())</f>
        <v/>
      </c>
      <c r="AS94" s="25" t="n">
        <f aca="false">IF(COUNTA(B94:C94,W94:AF94)&gt;0,1,0)</f>
        <v>0</v>
      </c>
    </row>
    <row r="95" customFormat="false" ht="15" hidden="false" customHeight="false" outlineLevel="0" collapsed="false">
      <c r="A95" s="5"/>
      <c r="B95" s="5"/>
      <c r="C95" s="5"/>
      <c r="D95" s="5"/>
      <c r="E95" s="18"/>
      <c r="F95" s="5"/>
      <c r="G95" s="18"/>
      <c r="H95" s="5"/>
      <c r="I95" s="18"/>
      <c r="J95" s="18"/>
      <c r="K95" s="18"/>
      <c r="L95" s="18"/>
      <c r="M95" s="18"/>
      <c r="N95" s="18"/>
      <c r="O95" s="18"/>
      <c r="P95" s="18"/>
      <c r="Q95" s="18"/>
      <c r="R95" s="18"/>
      <c r="S95" s="18"/>
      <c r="T95" s="18"/>
      <c r="U95" s="18"/>
      <c r="V95" s="5"/>
      <c r="W95" s="19"/>
      <c r="X95" s="19"/>
      <c r="Y95" s="19"/>
      <c r="Z95" s="19"/>
      <c r="AA95" s="19"/>
      <c r="AB95" s="19"/>
      <c r="AC95" s="19"/>
      <c r="AD95" s="19"/>
      <c r="AE95" s="19"/>
      <c r="AF95" s="19"/>
      <c r="AG95" s="18"/>
      <c r="AH95" s="24" t="str">
        <f aca="false">IF(AS95=0,"",IFERROR(INDEX(RateList,MATCH(G95,CurList,0)),""))</f>
        <v/>
      </c>
      <c r="AI95" s="25" t="str">
        <f aca="false">IF(OR(AS95=0,AH95=""),"",ROUND(N(W95)*AH95,0))</f>
        <v/>
      </c>
      <c r="AJ95" s="25" t="str">
        <f aca="false">IF(OR(AS95=0,AH95=""),"",ROUND(N(X95)*AH95,0))</f>
        <v/>
      </c>
      <c r="AK95" s="25" t="str">
        <f aca="false">IF(OR(AS95=0,AH95=""),"",AI95+AJ95)</f>
        <v/>
      </c>
      <c r="AL95" s="25" t="str">
        <f aca="false">IF(OR(AS95=0,AH95=""),"",ROUND(N(Z95)*AH95,0))</f>
        <v/>
      </c>
      <c r="AM95" s="25" t="str">
        <f aca="false">IF(OR(AS95=0,AH95=""),"",ROUND(N(AA95)*AH95,0))</f>
        <v/>
      </c>
      <c r="AN95" s="25" t="str">
        <f aca="false">IF(OR(AS95=0,AH95=""),"",ROUND(N(AB95)*AH95,0))</f>
        <v/>
      </c>
      <c r="AO95" s="25" t="str">
        <f aca="false">IF(OR(AS95=0,AH95=""),"",ROUND(N(AC95)*AH95,0))</f>
        <v/>
      </c>
      <c r="AP95" s="25" t="str">
        <f aca="false">IF(OR(AS95=0,AH95=""),"",ROUND(N(AD95)*AH95,0))</f>
        <v/>
      </c>
      <c r="AQ95" s="25" t="str">
        <f aca="false">IF(OR(AS95=0,AH95=""),"",ROUND(N(AF95)*AH95,0))</f>
        <v/>
      </c>
      <c r="AR95" s="25" t="str">
        <f aca="false">IF(AS95=0,"",IFERROR(MATCH(C95,JurList,0),999)*1000+ROW())</f>
        <v/>
      </c>
      <c r="AS95" s="25" t="n">
        <f aca="false">IF(COUNTA(B95:C95,W95:AF95)&gt;0,1,0)</f>
        <v>0</v>
      </c>
    </row>
    <row r="96" customFormat="false" ht="15" hidden="false" customHeight="false" outlineLevel="0" collapsed="false">
      <c r="A96" s="5"/>
      <c r="B96" s="5"/>
      <c r="C96" s="5"/>
      <c r="D96" s="5"/>
      <c r="E96" s="18"/>
      <c r="F96" s="5"/>
      <c r="G96" s="18"/>
      <c r="H96" s="5"/>
      <c r="I96" s="18"/>
      <c r="J96" s="18"/>
      <c r="K96" s="18"/>
      <c r="L96" s="18"/>
      <c r="M96" s="18"/>
      <c r="N96" s="18"/>
      <c r="O96" s="18"/>
      <c r="P96" s="18"/>
      <c r="Q96" s="18"/>
      <c r="R96" s="18"/>
      <c r="S96" s="18"/>
      <c r="T96" s="18"/>
      <c r="U96" s="18"/>
      <c r="V96" s="5"/>
      <c r="W96" s="19"/>
      <c r="X96" s="19"/>
      <c r="Y96" s="19"/>
      <c r="Z96" s="19"/>
      <c r="AA96" s="19"/>
      <c r="AB96" s="19"/>
      <c r="AC96" s="19"/>
      <c r="AD96" s="19"/>
      <c r="AE96" s="19"/>
      <c r="AF96" s="19"/>
      <c r="AG96" s="18"/>
      <c r="AH96" s="24" t="str">
        <f aca="false">IF(AS96=0,"",IFERROR(INDEX(RateList,MATCH(G96,CurList,0)),""))</f>
        <v/>
      </c>
      <c r="AI96" s="25" t="str">
        <f aca="false">IF(OR(AS96=0,AH96=""),"",ROUND(N(W96)*AH96,0))</f>
        <v/>
      </c>
      <c r="AJ96" s="25" t="str">
        <f aca="false">IF(OR(AS96=0,AH96=""),"",ROUND(N(X96)*AH96,0))</f>
        <v/>
      </c>
      <c r="AK96" s="25" t="str">
        <f aca="false">IF(OR(AS96=0,AH96=""),"",AI96+AJ96)</f>
        <v/>
      </c>
      <c r="AL96" s="25" t="str">
        <f aca="false">IF(OR(AS96=0,AH96=""),"",ROUND(N(Z96)*AH96,0))</f>
        <v/>
      </c>
      <c r="AM96" s="25" t="str">
        <f aca="false">IF(OR(AS96=0,AH96=""),"",ROUND(N(AA96)*AH96,0))</f>
        <v/>
      </c>
      <c r="AN96" s="25" t="str">
        <f aca="false">IF(OR(AS96=0,AH96=""),"",ROUND(N(AB96)*AH96,0))</f>
        <v/>
      </c>
      <c r="AO96" s="25" t="str">
        <f aca="false">IF(OR(AS96=0,AH96=""),"",ROUND(N(AC96)*AH96,0))</f>
        <v/>
      </c>
      <c r="AP96" s="25" t="str">
        <f aca="false">IF(OR(AS96=0,AH96=""),"",ROUND(N(AD96)*AH96,0))</f>
        <v/>
      </c>
      <c r="AQ96" s="25" t="str">
        <f aca="false">IF(OR(AS96=0,AH96=""),"",ROUND(N(AF96)*AH96,0))</f>
        <v/>
      </c>
      <c r="AR96" s="25" t="str">
        <f aca="false">IF(AS96=0,"",IFERROR(MATCH(C96,JurList,0),999)*1000+ROW())</f>
        <v/>
      </c>
      <c r="AS96" s="25" t="n">
        <f aca="false">IF(COUNTA(B96:C96,W96:AF96)&gt;0,1,0)</f>
        <v>0</v>
      </c>
    </row>
    <row r="97" customFormat="false" ht="15" hidden="false" customHeight="false" outlineLevel="0" collapsed="false">
      <c r="A97" s="5"/>
      <c r="B97" s="5"/>
      <c r="C97" s="5"/>
      <c r="D97" s="5"/>
      <c r="E97" s="18"/>
      <c r="F97" s="5"/>
      <c r="G97" s="18"/>
      <c r="H97" s="5"/>
      <c r="I97" s="18"/>
      <c r="J97" s="18"/>
      <c r="K97" s="18"/>
      <c r="L97" s="18"/>
      <c r="M97" s="18"/>
      <c r="N97" s="18"/>
      <c r="O97" s="18"/>
      <c r="P97" s="18"/>
      <c r="Q97" s="18"/>
      <c r="R97" s="18"/>
      <c r="S97" s="18"/>
      <c r="T97" s="18"/>
      <c r="U97" s="18"/>
      <c r="V97" s="5"/>
      <c r="W97" s="19"/>
      <c r="X97" s="19"/>
      <c r="Y97" s="19"/>
      <c r="Z97" s="19"/>
      <c r="AA97" s="19"/>
      <c r="AB97" s="19"/>
      <c r="AC97" s="19"/>
      <c r="AD97" s="19"/>
      <c r="AE97" s="19"/>
      <c r="AF97" s="19"/>
      <c r="AG97" s="18"/>
      <c r="AH97" s="24" t="str">
        <f aca="false">IF(AS97=0,"",IFERROR(INDEX(RateList,MATCH(G97,CurList,0)),""))</f>
        <v/>
      </c>
      <c r="AI97" s="25" t="str">
        <f aca="false">IF(OR(AS97=0,AH97=""),"",ROUND(N(W97)*AH97,0))</f>
        <v/>
      </c>
      <c r="AJ97" s="25" t="str">
        <f aca="false">IF(OR(AS97=0,AH97=""),"",ROUND(N(X97)*AH97,0))</f>
        <v/>
      </c>
      <c r="AK97" s="25" t="str">
        <f aca="false">IF(OR(AS97=0,AH97=""),"",AI97+AJ97)</f>
        <v/>
      </c>
      <c r="AL97" s="25" t="str">
        <f aca="false">IF(OR(AS97=0,AH97=""),"",ROUND(N(Z97)*AH97,0))</f>
        <v/>
      </c>
      <c r="AM97" s="25" t="str">
        <f aca="false">IF(OR(AS97=0,AH97=""),"",ROUND(N(AA97)*AH97,0))</f>
        <v/>
      </c>
      <c r="AN97" s="25" t="str">
        <f aca="false">IF(OR(AS97=0,AH97=""),"",ROUND(N(AB97)*AH97,0))</f>
        <v/>
      </c>
      <c r="AO97" s="25" t="str">
        <f aca="false">IF(OR(AS97=0,AH97=""),"",ROUND(N(AC97)*AH97,0))</f>
        <v/>
      </c>
      <c r="AP97" s="25" t="str">
        <f aca="false">IF(OR(AS97=0,AH97=""),"",ROUND(N(AD97)*AH97,0))</f>
        <v/>
      </c>
      <c r="AQ97" s="25" t="str">
        <f aca="false">IF(OR(AS97=0,AH97=""),"",ROUND(N(AF97)*AH97,0))</f>
        <v/>
      </c>
      <c r="AR97" s="25" t="str">
        <f aca="false">IF(AS97=0,"",IFERROR(MATCH(C97,JurList,0),999)*1000+ROW())</f>
        <v/>
      </c>
      <c r="AS97" s="25" t="n">
        <f aca="false">IF(COUNTA(B97:C97,W97:AF97)&gt;0,1,0)</f>
        <v>0</v>
      </c>
    </row>
    <row r="98" customFormat="false" ht="15" hidden="false" customHeight="false" outlineLevel="0" collapsed="false">
      <c r="A98" s="5"/>
      <c r="B98" s="5"/>
      <c r="C98" s="5"/>
      <c r="D98" s="5"/>
      <c r="E98" s="18"/>
      <c r="F98" s="5"/>
      <c r="G98" s="18"/>
      <c r="H98" s="5"/>
      <c r="I98" s="18"/>
      <c r="J98" s="18"/>
      <c r="K98" s="18"/>
      <c r="L98" s="18"/>
      <c r="M98" s="18"/>
      <c r="N98" s="18"/>
      <c r="O98" s="18"/>
      <c r="P98" s="18"/>
      <c r="Q98" s="18"/>
      <c r="R98" s="18"/>
      <c r="S98" s="18"/>
      <c r="T98" s="18"/>
      <c r="U98" s="18"/>
      <c r="V98" s="5"/>
      <c r="W98" s="19"/>
      <c r="X98" s="19"/>
      <c r="Y98" s="19"/>
      <c r="Z98" s="19"/>
      <c r="AA98" s="19"/>
      <c r="AB98" s="19"/>
      <c r="AC98" s="19"/>
      <c r="AD98" s="19"/>
      <c r="AE98" s="19"/>
      <c r="AF98" s="19"/>
      <c r="AG98" s="18"/>
      <c r="AH98" s="24" t="str">
        <f aca="false">IF(AS98=0,"",IFERROR(INDEX(RateList,MATCH(G98,CurList,0)),""))</f>
        <v/>
      </c>
      <c r="AI98" s="25" t="str">
        <f aca="false">IF(OR(AS98=0,AH98=""),"",ROUND(N(W98)*AH98,0))</f>
        <v/>
      </c>
      <c r="AJ98" s="25" t="str">
        <f aca="false">IF(OR(AS98=0,AH98=""),"",ROUND(N(X98)*AH98,0))</f>
        <v/>
      </c>
      <c r="AK98" s="25" t="str">
        <f aca="false">IF(OR(AS98=0,AH98=""),"",AI98+AJ98)</f>
        <v/>
      </c>
      <c r="AL98" s="25" t="str">
        <f aca="false">IF(OR(AS98=0,AH98=""),"",ROUND(N(Z98)*AH98,0))</f>
        <v/>
      </c>
      <c r="AM98" s="25" t="str">
        <f aca="false">IF(OR(AS98=0,AH98=""),"",ROUND(N(AA98)*AH98,0))</f>
        <v/>
      </c>
      <c r="AN98" s="25" t="str">
        <f aca="false">IF(OR(AS98=0,AH98=""),"",ROUND(N(AB98)*AH98,0))</f>
        <v/>
      </c>
      <c r="AO98" s="25" t="str">
        <f aca="false">IF(OR(AS98=0,AH98=""),"",ROUND(N(AC98)*AH98,0))</f>
        <v/>
      </c>
      <c r="AP98" s="25" t="str">
        <f aca="false">IF(OR(AS98=0,AH98=""),"",ROUND(N(AD98)*AH98,0))</f>
        <v/>
      </c>
      <c r="AQ98" s="25" t="str">
        <f aca="false">IF(OR(AS98=0,AH98=""),"",ROUND(N(AF98)*AH98,0))</f>
        <v/>
      </c>
      <c r="AR98" s="25" t="str">
        <f aca="false">IF(AS98=0,"",IFERROR(MATCH(C98,JurList,0),999)*1000+ROW())</f>
        <v/>
      </c>
      <c r="AS98" s="25" t="n">
        <f aca="false">IF(COUNTA(B98:C98,W98:AF98)&gt;0,1,0)</f>
        <v>0</v>
      </c>
    </row>
    <row r="99" customFormat="false" ht="15" hidden="false" customHeight="false" outlineLevel="0" collapsed="false">
      <c r="A99" s="5"/>
      <c r="B99" s="5"/>
      <c r="C99" s="5"/>
      <c r="D99" s="5"/>
      <c r="E99" s="18"/>
      <c r="F99" s="5"/>
      <c r="G99" s="18"/>
      <c r="H99" s="5"/>
      <c r="I99" s="18"/>
      <c r="J99" s="18"/>
      <c r="K99" s="18"/>
      <c r="L99" s="18"/>
      <c r="M99" s="18"/>
      <c r="N99" s="18"/>
      <c r="O99" s="18"/>
      <c r="P99" s="18"/>
      <c r="Q99" s="18"/>
      <c r="R99" s="18"/>
      <c r="S99" s="18"/>
      <c r="T99" s="18"/>
      <c r="U99" s="18"/>
      <c r="V99" s="5"/>
      <c r="W99" s="19"/>
      <c r="X99" s="19"/>
      <c r="Y99" s="19"/>
      <c r="Z99" s="19"/>
      <c r="AA99" s="19"/>
      <c r="AB99" s="19"/>
      <c r="AC99" s="19"/>
      <c r="AD99" s="19"/>
      <c r="AE99" s="19"/>
      <c r="AF99" s="19"/>
      <c r="AG99" s="18"/>
      <c r="AH99" s="24" t="str">
        <f aca="false">IF(AS99=0,"",IFERROR(INDEX(RateList,MATCH(G99,CurList,0)),""))</f>
        <v/>
      </c>
      <c r="AI99" s="25" t="str">
        <f aca="false">IF(OR(AS99=0,AH99=""),"",ROUND(N(W99)*AH99,0))</f>
        <v/>
      </c>
      <c r="AJ99" s="25" t="str">
        <f aca="false">IF(OR(AS99=0,AH99=""),"",ROUND(N(X99)*AH99,0))</f>
        <v/>
      </c>
      <c r="AK99" s="25" t="str">
        <f aca="false">IF(OR(AS99=0,AH99=""),"",AI99+AJ99)</f>
        <v/>
      </c>
      <c r="AL99" s="25" t="str">
        <f aca="false">IF(OR(AS99=0,AH99=""),"",ROUND(N(Z99)*AH99,0))</f>
        <v/>
      </c>
      <c r="AM99" s="25" t="str">
        <f aca="false">IF(OR(AS99=0,AH99=""),"",ROUND(N(AA99)*AH99,0))</f>
        <v/>
      </c>
      <c r="AN99" s="25" t="str">
        <f aca="false">IF(OR(AS99=0,AH99=""),"",ROUND(N(AB99)*AH99,0))</f>
        <v/>
      </c>
      <c r="AO99" s="25" t="str">
        <f aca="false">IF(OR(AS99=0,AH99=""),"",ROUND(N(AC99)*AH99,0))</f>
        <v/>
      </c>
      <c r="AP99" s="25" t="str">
        <f aca="false">IF(OR(AS99=0,AH99=""),"",ROUND(N(AD99)*AH99,0))</f>
        <v/>
      </c>
      <c r="AQ99" s="25" t="str">
        <f aca="false">IF(OR(AS99=0,AH99=""),"",ROUND(N(AF99)*AH99,0))</f>
        <v/>
      </c>
      <c r="AR99" s="25" t="str">
        <f aca="false">IF(AS99=0,"",IFERROR(MATCH(C99,JurList,0),999)*1000+ROW())</f>
        <v/>
      </c>
      <c r="AS99" s="25" t="n">
        <f aca="false">IF(COUNTA(B99:C99,W99:AF99)&gt;0,1,0)</f>
        <v>0</v>
      </c>
    </row>
    <row r="100" customFormat="false" ht="15" hidden="false" customHeight="false" outlineLevel="0" collapsed="false">
      <c r="A100" s="5"/>
      <c r="B100" s="5"/>
      <c r="C100" s="5"/>
      <c r="D100" s="5"/>
      <c r="E100" s="18"/>
      <c r="F100" s="5"/>
      <c r="G100" s="18"/>
      <c r="H100" s="5"/>
      <c r="I100" s="18"/>
      <c r="J100" s="18"/>
      <c r="K100" s="18"/>
      <c r="L100" s="18"/>
      <c r="M100" s="18"/>
      <c r="N100" s="18"/>
      <c r="O100" s="18"/>
      <c r="P100" s="18"/>
      <c r="Q100" s="18"/>
      <c r="R100" s="18"/>
      <c r="S100" s="18"/>
      <c r="T100" s="18"/>
      <c r="U100" s="18"/>
      <c r="V100" s="5"/>
      <c r="W100" s="19"/>
      <c r="X100" s="19"/>
      <c r="Y100" s="19"/>
      <c r="Z100" s="19"/>
      <c r="AA100" s="19"/>
      <c r="AB100" s="19"/>
      <c r="AC100" s="19"/>
      <c r="AD100" s="19"/>
      <c r="AE100" s="19"/>
      <c r="AF100" s="19"/>
      <c r="AG100" s="18"/>
      <c r="AH100" s="24" t="str">
        <f aca="false">IF(AS100=0,"",IFERROR(INDEX(RateList,MATCH(G100,CurList,0)),""))</f>
        <v/>
      </c>
      <c r="AI100" s="25" t="str">
        <f aca="false">IF(OR(AS100=0,AH100=""),"",ROUND(N(W100)*AH100,0))</f>
        <v/>
      </c>
      <c r="AJ100" s="25" t="str">
        <f aca="false">IF(OR(AS100=0,AH100=""),"",ROUND(N(X100)*AH100,0))</f>
        <v/>
      </c>
      <c r="AK100" s="25" t="str">
        <f aca="false">IF(OR(AS100=0,AH100=""),"",AI100+AJ100)</f>
        <v/>
      </c>
      <c r="AL100" s="25" t="str">
        <f aca="false">IF(OR(AS100=0,AH100=""),"",ROUND(N(Z100)*AH100,0))</f>
        <v/>
      </c>
      <c r="AM100" s="25" t="str">
        <f aca="false">IF(OR(AS100=0,AH100=""),"",ROUND(N(AA100)*AH100,0))</f>
        <v/>
      </c>
      <c r="AN100" s="25" t="str">
        <f aca="false">IF(OR(AS100=0,AH100=""),"",ROUND(N(AB100)*AH100,0))</f>
        <v/>
      </c>
      <c r="AO100" s="25" t="str">
        <f aca="false">IF(OR(AS100=0,AH100=""),"",ROUND(N(AC100)*AH100,0))</f>
        <v/>
      </c>
      <c r="AP100" s="25" t="str">
        <f aca="false">IF(OR(AS100=0,AH100=""),"",ROUND(N(AD100)*AH100,0))</f>
        <v/>
      </c>
      <c r="AQ100" s="25" t="str">
        <f aca="false">IF(OR(AS100=0,AH100=""),"",ROUND(N(AF100)*AH100,0))</f>
        <v/>
      </c>
      <c r="AR100" s="25" t="str">
        <f aca="false">IF(AS100=0,"",IFERROR(MATCH(C100,JurList,0),999)*1000+ROW())</f>
        <v/>
      </c>
      <c r="AS100" s="25" t="n">
        <f aca="false">IF(COUNTA(B100:C100,W100:AF100)&gt;0,1,0)</f>
        <v>0</v>
      </c>
    </row>
    <row r="101" customFormat="false" ht="15" hidden="false" customHeight="false" outlineLevel="0" collapsed="false">
      <c r="A101" s="5"/>
      <c r="B101" s="5"/>
      <c r="C101" s="5"/>
      <c r="D101" s="5"/>
      <c r="E101" s="18"/>
      <c r="F101" s="5"/>
      <c r="G101" s="18"/>
      <c r="H101" s="5"/>
      <c r="I101" s="18"/>
      <c r="J101" s="18"/>
      <c r="K101" s="18"/>
      <c r="L101" s="18"/>
      <c r="M101" s="18"/>
      <c r="N101" s="18"/>
      <c r="O101" s="18"/>
      <c r="P101" s="18"/>
      <c r="Q101" s="18"/>
      <c r="R101" s="18"/>
      <c r="S101" s="18"/>
      <c r="T101" s="18"/>
      <c r="U101" s="18"/>
      <c r="V101" s="5"/>
      <c r="W101" s="19"/>
      <c r="X101" s="19"/>
      <c r="Y101" s="19"/>
      <c r="Z101" s="19"/>
      <c r="AA101" s="19"/>
      <c r="AB101" s="19"/>
      <c r="AC101" s="19"/>
      <c r="AD101" s="19"/>
      <c r="AE101" s="19"/>
      <c r="AF101" s="19"/>
      <c r="AG101" s="18"/>
      <c r="AH101" s="24" t="str">
        <f aca="false">IF(AS101=0,"",IFERROR(INDEX(RateList,MATCH(G101,CurList,0)),""))</f>
        <v/>
      </c>
      <c r="AI101" s="25" t="str">
        <f aca="false">IF(OR(AS101=0,AH101=""),"",ROUND(N(W101)*AH101,0))</f>
        <v/>
      </c>
      <c r="AJ101" s="25" t="str">
        <f aca="false">IF(OR(AS101=0,AH101=""),"",ROUND(N(X101)*AH101,0))</f>
        <v/>
      </c>
      <c r="AK101" s="25" t="str">
        <f aca="false">IF(OR(AS101=0,AH101=""),"",AI101+AJ101)</f>
        <v/>
      </c>
      <c r="AL101" s="25" t="str">
        <f aca="false">IF(OR(AS101=0,AH101=""),"",ROUND(N(Z101)*AH101,0))</f>
        <v/>
      </c>
      <c r="AM101" s="25" t="str">
        <f aca="false">IF(OR(AS101=0,AH101=""),"",ROUND(N(AA101)*AH101,0))</f>
        <v/>
      </c>
      <c r="AN101" s="25" t="str">
        <f aca="false">IF(OR(AS101=0,AH101=""),"",ROUND(N(AB101)*AH101,0))</f>
        <v/>
      </c>
      <c r="AO101" s="25" t="str">
        <f aca="false">IF(OR(AS101=0,AH101=""),"",ROUND(N(AC101)*AH101,0))</f>
        <v/>
      </c>
      <c r="AP101" s="25" t="str">
        <f aca="false">IF(OR(AS101=0,AH101=""),"",ROUND(N(AD101)*AH101,0))</f>
        <v/>
      </c>
      <c r="AQ101" s="25" t="str">
        <f aca="false">IF(OR(AS101=0,AH101=""),"",ROUND(N(AF101)*AH101,0))</f>
        <v/>
      </c>
      <c r="AR101" s="25" t="str">
        <f aca="false">IF(AS101=0,"",IFERROR(MATCH(C101,JurList,0),999)*1000+ROW())</f>
        <v/>
      </c>
      <c r="AS101" s="25" t="n">
        <f aca="false">IF(COUNTA(B101:C101,W101:AF101)&gt;0,1,0)</f>
        <v>0</v>
      </c>
    </row>
    <row r="102" customFormat="false" ht="15" hidden="false" customHeight="false" outlineLevel="0" collapsed="false">
      <c r="A102" s="5"/>
      <c r="B102" s="5"/>
      <c r="C102" s="5"/>
      <c r="D102" s="5"/>
      <c r="E102" s="18"/>
      <c r="F102" s="5"/>
      <c r="G102" s="18"/>
      <c r="H102" s="5"/>
      <c r="I102" s="18"/>
      <c r="J102" s="18"/>
      <c r="K102" s="18"/>
      <c r="L102" s="18"/>
      <c r="M102" s="18"/>
      <c r="N102" s="18"/>
      <c r="O102" s="18"/>
      <c r="P102" s="18"/>
      <c r="Q102" s="18"/>
      <c r="R102" s="18"/>
      <c r="S102" s="18"/>
      <c r="T102" s="18"/>
      <c r="U102" s="18"/>
      <c r="V102" s="5"/>
      <c r="W102" s="19"/>
      <c r="X102" s="19"/>
      <c r="Y102" s="19"/>
      <c r="Z102" s="19"/>
      <c r="AA102" s="19"/>
      <c r="AB102" s="19"/>
      <c r="AC102" s="19"/>
      <c r="AD102" s="19"/>
      <c r="AE102" s="19"/>
      <c r="AF102" s="19"/>
      <c r="AG102" s="18"/>
      <c r="AH102" s="24" t="str">
        <f aca="false">IF(AS102=0,"",IFERROR(INDEX(RateList,MATCH(G102,CurList,0)),""))</f>
        <v/>
      </c>
      <c r="AI102" s="25" t="str">
        <f aca="false">IF(OR(AS102=0,AH102=""),"",ROUND(N(W102)*AH102,0))</f>
        <v/>
      </c>
      <c r="AJ102" s="25" t="str">
        <f aca="false">IF(OR(AS102=0,AH102=""),"",ROUND(N(X102)*AH102,0))</f>
        <v/>
      </c>
      <c r="AK102" s="25" t="str">
        <f aca="false">IF(OR(AS102=0,AH102=""),"",AI102+AJ102)</f>
        <v/>
      </c>
      <c r="AL102" s="25" t="str">
        <f aca="false">IF(OR(AS102=0,AH102=""),"",ROUND(N(Z102)*AH102,0))</f>
        <v/>
      </c>
      <c r="AM102" s="25" t="str">
        <f aca="false">IF(OR(AS102=0,AH102=""),"",ROUND(N(AA102)*AH102,0))</f>
        <v/>
      </c>
      <c r="AN102" s="25" t="str">
        <f aca="false">IF(OR(AS102=0,AH102=""),"",ROUND(N(AB102)*AH102,0))</f>
        <v/>
      </c>
      <c r="AO102" s="25" t="str">
        <f aca="false">IF(OR(AS102=0,AH102=""),"",ROUND(N(AC102)*AH102,0))</f>
        <v/>
      </c>
      <c r="AP102" s="25" t="str">
        <f aca="false">IF(OR(AS102=0,AH102=""),"",ROUND(N(AD102)*AH102,0))</f>
        <v/>
      </c>
      <c r="AQ102" s="25" t="str">
        <f aca="false">IF(OR(AS102=0,AH102=""),"",ROUND(N(AF102)*AH102,0))</f>
        <v/>
      </c>
      <c r="AR102" s="25" t="str">
        <f aca="false">IF(AS102=0,"",IFERROR(MATCH(C102,JurList,0),999)*1000+ROW())</f>
        <v/>
      </c>
      <c r="AS102" s="25" t="n">
        <f aca="false">IF(COUNTA(B102:C102,W102:AF102)&gt;0,1,0)</f>
        <v>0</v>
      </c>
    </row>
    <row r="103" customFormat="false" ht="15" hidden="false" customHeight="false" outlineLevel="0" collapsed="false">
      <c r="A103" s="5"/>
      <c r="B103" s="5"/>
      <c r="C103" s="5"/>
      <c r="D103" s="5"/>
      <c r="E103" s="18"/>
      <c r="F103" s="5"/>
      <c r="G103" s="18"/>
      <c r="H103" s="5"/>
      <c r="I103" s="18"/>
      <c r="J103" s="18"/>
      <c r="K103" s="18"/>
      <c r="L103" s="18"/>
      <c r="M103" s="18"/>
      <c r="N103" s="18"/>
      <c r="O103" s="18"/>
      <c r="P103" s="18"/>
      <c r="Q103" s="18"/>
      <c r="R103" s="18"/>
      <c r="S103" s="18"/>
      <c r="T103" s="18"/>
      <c r="U103" s="18"/>
      <c r="V103" s="5"/>
      <c r="W103" s="19"/>
      <c r="X103" s="19"/>
      <c r="Y103" s="19"/>
      <c r="Z103" s="19"/>
      <c r="AA103" s="19"/>
      <c r="AB103" s="19"/>
      <c r="AC103" s="19"/>
      <c r="AD103" s="19"/>
      <c r="AE103" s="19"/>
      <c r="AF103" s="19"/>
      <c r="AG103" s="18"/>
      <c r="AH103" s="24" t="str">
        <f aca="false">IF(AS103=0,"",IFERROR(INDEX(RateList,MATCH(G103,CurList,0)),""))</f>
        <v/>
      </c>
      <c r="AI103" s="25" t="str">
        <f aca="false">IF(OR(AS103=0,AH103=""),"",ROUND(N(W103)*AH103,0))</f>
        <v/>
      </c>
      <c r="AJ103" s="25" t="str">
        <f aca="false">IF(OR(AS103=0,AH103=""),"",ROUND(N(X103)*AH103,0))</f>
        <v/>
      </c>
      <c r="AK103" s="25" t="str">
        <f aca="false">IF(OR(AS103=0,AH103=""),"",AI103+AJ103)</f>
        <v/>
      </c>
      <c r="AL103" s="25" t="str">
        <f aca="false">IF(OR(AS103=0,AH103=""),"",ROUND(N(Z103)*AH103,0))</f>
        <v/>
      </c>
      <c r="AM103" s="25" t="str">
        <f aca="false">IF(OR(AS103=0,AH103=""),"",ROUND(N(AA103)*AH103,0))</f>
        <v/>
      </c>
      <c r="AN103" s="25" t="str">
        <f aca="false">IF(OR(AS103=0,AH103=""),"",ROUND(N(AB103)*AH103,0))</f>
        <v/>
      </c>
      <c r="AO103" s="25" t="str">
        <f aca="false">IF(OR(AS103=0,AH103=""),"",ROUND(N(AC103)*AH103,0))</f>
        <v/>
      </c>
      <c r="AP103" s="25" t="str">
        <f aca="false">IF(OR(AS103=0,AH103=""),"",ROUND(N(AD103)*AH103,0))</f>
        <v/>
      </c>
      <c r="AQ103" s="25" t="str">
        <f aca="false">IF(OR(AS103=0,AH103=""),"",ROUND(N(AF103)*AH103,0))</f>
        <v/>
      </c>
      <c r="AR103" s="25" t="str">
        <f aca="false">IF(AS103=0,"",IFERROR(MATCH(C103,JurList,0),999)*1000+ROW())</f>
        <v/>
      </c>
      <c r="AS103" s="25" t="n">
        <f aca="false">IF(COUNTA(B103:C103,W103:AF103)&gt;0,1,0)</f>
        <v>0</v>
      </c>
    </row>
    <row r="104" customFormat="false" ht="15" hidden="false" customHeight="false" outlineLevel="0" collapsed="false">
      <c r="A104" s="5"/>
      <c r="B104" s="5"/>
      <c r="C104" s="5"/>
      <c r="D104" s="5"/>
      <c r="E104" s="18"/>
      <c r="F104" s="5"/>
      <c r="G104" s="18"/>
      <c r="H104" s="5"/>
      <c r="I104" s="18"/>
      <c r="J104" s="18"/>
      <c r="K104" s="18"/>
      <c r="L104" s="18"/>
      <c r="M104" s="18"/>
      <c r="N104" s="18"/>
      <c r="O104" s="18"/>
      <c r="P104" s="18"/>
      <c r="Q104" s="18"/>
      <c r="R104" s="18"/>
      <c r="S104" s="18"/>
      <c r="T104" s="18"/>
      <c r="U104" s="18"/>
      <c r="V104" s="5"/>
      <c r="W104" s="19"/>
      <c r="X104" s="19"/>
      <c r="Y104" s="19"/>
      <c r="Z104" s="19"/>
      <c r="AA104" s="19"/>
      <c r="AB104" s="19"/>
      <c r="AC104" s="19"/>
      <c r="AD104" s="19"/>
      <c r="AE104" s="19"/>
      <c r="AF104" s="19"/>
      <c r="AG104" s="18"/>
      <c r="AH104" s="24" t="str">
        <f aca="false">IF(AS104=0,"",IFERROR(INDEX(RateList,MATCH(G104,CurList,0)),""))</f>
        <v/>
      </c>
      <c r="AI104" s="25" t="str">
        <f aca="false">IF(OR(AS104=0,AH104=""),"",ROUND(N(W104)*AH104,0))</f>
        <v/>
      </c>
      <c r="AJ104" s="25" t="str">
        <f aca="false">IF(OR(AS104=0,AH104=""),"",ROUND(N(X104)*AH104,0))</f>
        <v/>
      </c>
      <c r="AK104" s="25" t="str">
        <f aca="false">IF(OR(AS104=0,AH104=""),"",AI104+AJ104)</f>
        <v/>
      </c>
      <c r="AL104" s="25" t="str">
        <f aca="false">IF(OR(AS104=0,AH104=""),"",ROUND(N(Z104)*AH104,0))</f>
        <v/>
      </c>
      <c r="AM104" s="25" t="str">
        <f aca="false">IF(OR(AS104=0,AH104=""),"",ROUND(N(AA104)*AH104,0))</f>
        <v/>
      </c>
      <c r="AN104" s="25" t="str">
        <f aca="false">IF(OR(AS104=0,AH104=""),"",ROUND(N(AB104)*AH104,0))</f>
        <v/>
      </c>
      <c r="AO104" s="25" t="str">
        <f aca="false">IF(OR(AS104=0,AH104=""),"",ROUND(N(AC104)*AH104,0))</f>
        <v/>
      </c>
      <c r="AP104" s="25" t="str">
        <f aca="false">IF(OR(AS104=0,AH104=""),"",ROUND(N(AD104)*AH104,0))</f>
        <v/>
      </c>
      <c r="AQ104" s="25" t="str">
        <f aca="false">IF(OR(AS104=0,AH104=""),"",ROUND(N(AF104)*AH104,0))</f>
        <v/>
      </c>
      <c r="AR104" s="25" t="str">
        <f aca="false">IF(AS104=0,"",IFERROR(MATCH(C104,JurList,0),999)*1000+ROW())</f>
        <v/>
      </c>
      <c r="AS104" s="25" t="n">
        <f aca="false">IF(COUNTA(B104:C104,W104:AF104)&gt;0,1,0)</f>
        <v>0</v>
      </c>
    </row>
    <row r="105" customFormat="false" ht="15" hidden="false" customHeight="false" outlineLevel="0" collapsed="false">
      <c r="A105" s="5"/>
      <c r="B105" s="5"/>
      <c r="C105" s="5"/>
      <c r="D105" s="5"/>
      <c r="E105" s="18"/>
      <c r="F105" s="5"/>
      <c r="G105" s="18"/>
      <c r="H105" s="5"/>
      <c r="I105" s="18"/>
      <c r="J105" s="18"/>
      <c r="K105" s="18"/>
      <c r="L105" s="18"/>
      <c r="M105" s="18"/>
      <c r="N105" s="18"/>
      <c r="O105" s="18"/>
      <c r="P105" s="18"/>
      <c r="Q105" s="18"/>
      <c r="R105" s="18"/>
      <c r="S105" s="18"/>
      <c r="T105" s="18"/>
      <c r="U105" s="18"/>
      <c r="V105" s="5"/>
      <c r="W105" s="19"/>
      <c r="X105" s="19"/>
      <c r="Y105" s="19"/>
      <c r="Z105" s="19"/>
      <c r="AA105" s="19"/>
      <c r="AB105" s="19"/>
      <c r="AC105" s="19"/>
      <c r="AD105" s="19"/>
      <c r="AE105" s="19"/>
      <c r="AF105" s="19"/>
      <c r="AG105" s="18"/>
      <c r="AH105" s="24" t="str">
        <f aca="false">IF(AS105=0,"",IFERROR(INDEX(RateList,MATCH(G105,CurList,0)),""))</f>
        <v/>
      </c>
      <c r="AI105" s="25" t="str">
        <f aca="false">IF(OR(AS105=0,AH105=""),"",ROUND(N(W105)*AH105,0))</f>
        <v/>
      </c>
      <c r="AJ105" s="25" t="str">
        <f aca="false">IF(OR(AS105=0,AH105=""),"",ROUND(N(X105)*AH105,0))</f>
        <v/>
      </c>
      <c r="AK105" s="25" t="str">
        <f aca="false">IF(OR(AS105=0,AH105=""),"",AI105+AJ105)</f>
        <v/>
      </c>
      <c r="AL105" s="25" t="str">
        <f aca="false">IF(OR(AS105=0,AH105=""),"",ROUND(N(Z105)*AH105,0))</f>
        <v/>
      </c>
      <c r="AM105" s="25" t="str">
        <f aca="false">IF(OR(AS105=0,AH105=""),"",ROUND(N(AA105)*AH105,0))</f>
        <v/>
      </c>
      <c r="AN105" s="25" t="str">
        <f aca="false">IF(OR(AS105=0,AH105=""),"",ROUND(N(AB105)*AH105,0))</f>
        <v/>
      </c>
      <c r="AO105" s="25" t="str">
        <f aca="false">IF(OR(AS105=0,AH105=""),"",ROUND(N(AC105)*AH105,0))</f>
        <v/>
      </c>
      <c r="AP105" s="25" t="str">
        <f aca="false">IF(OR(AS105=0,AH105=""),"",ROUND(N(AD105)*AH105,0))</f>
        <v/>
      </c>
      <c r="AQ105" s="25" t="str">
        <f aca="false">IF(OR(AS105=0,AH105=""),"",ROUND(N(AF105)*AH105,0))</f>
        <v/>
      </c>
      <c r="AR105" s="25" t="str">
        <f aca="false">IF(AS105=0,"",IFERROR(MATCH(C105,JurList,0),999)*1000+ROW())</f>
        <v/>
      </c>
      <c r="AS105" s="25" t="n">
        <f aca="false">IF(COUNTA(B105:C105,W105:AF105)&gt;0,1,0)</f>
        <v>0</v>
      </c>
    </row>
    <row r="106" customFormat="false" ht="15" hidden="false" customHeight="false" outlineLevel="0" collapsed="false">
      <c r="A106" s="5"/>
      <c r="B106" s="5"/>
      <c r="C106" s="5"/>
      <c r="D106" s="5"/>
      <c r="E106" s="18"/>
      <c r="F106" s="5"/>
      <c r="G106" s="18"/>
      <c r="H106" s="5"/>
      <c r="I106" s="18"/>
      <c r="J106" s="18"/>
      <c r="K106" s="18"/>
      <c r="L106" s="18"/>
      <c r="M106" s="18"/>
      <c r="N106" s="18"/>
      <c r="O106" s="18"/>
      <c r="P106" s="18"/>
      <c r="Q106" s="18"/>
      <c r="R106" s="18"/>
      <c r="S106" s="18"/>
      <c r="T106" s="18"/>
      <c r="U106" s="18"/>
      <c r="V106" s="5"/>
      <c r="W106" s="19"/>
      <c r="X106" s="19"/>
      <c r="Y106" s="19"/>
      <c r="Z106" s="19"/>
      <c r="AA106" s="19"/>
      <c r="AB106" s="19"/>
      <c r="AC106" s="19"/>
      <c r="AD106" s="19"/>
      <c r="AE106" s="19"/>
      <c r="AF106" s="19"/>
      <c r="AG106" s="18"/>
      <c r="AH106" s="24" t="str">
        <f aca="false">IF(AS106=0,"",IFERROR(INDEX(RateList,MATCH(G106,CurList,0)),""))</f>
        <v/>
      </c>
      <c r="AI106" s="25" t="str">
        <f aca="false">IF(OR(AS106=0,AH106=""),"",ROUND(N(W106)*AH106,0))</f>
        <v/>
      </c>
      <c r="AJ106" s="25" t="str">
        <f aca="false">IF(OR(AS106=0,AH106=""),"",ROUND(N(X106)*AH106,0))</f>
        <v/>
      </c>
      <c r="AK106" s="25" t="str">
        <f aca="false">IF(OR(AS106=0,AH106=""),"",AI106+AJ106)</f>
        <v/>
      </c>
      <c r="AL106" s="25" t="str">
        <f aca="false">IF(OR(AS106=0,AH106=""),"",ROUND(N(Z106)*AH106,0))</f>
        <v/>
      </c>
      <c r="AM106" s="25" t="str">
        <f aca="false">IF(OR(AS106=0,AH106=""),"",ROUND(N(AA106)*AH106,0))</f>
        <v/>
      </c>
      <c r="AN106" s="25" t="str">
        <f aca="false">IF(OR(AS106=0,AH106=""),"",ROUND(N(AB106)*AH106,0))</f>
        <v/>
      </c>
      <c r="AO106" s="25" t="str">
        <f aca="false">IF(OR(AS106=0,AH106=""),"",ROUND(N(AC106)*AH106,0))</f>
        <v/>
      </c>
      <c r="AP106" s="25" t="str">
        <f aca="false">IF(OR(AS106=0,AH106=""),"",ROUND(N(AD106)*AH106,0))</f>
        <v/>
      </c>
      <c r="AQ106" s="25" t="str">
        <f aca="false">IF(OR(AS106=0,AH106=""),"",ROUND(N(AF106)*AH106,0))</f>
        <v/>
      </c>
      <c r="AR106" s="25" t="str">
        <f aca="false">IF(AS106=0,"",IFERROR(MATCH(C106,JurList,0),999)*1000+ROW())</f>
        <v/>
      </c>
      <c r="AS106" s="25" t="n">
        <f aca="false">IF(COUNTA(B106:C106,W106:AF106)&gt;0,1,0)</f>
        <v>0</v>
      </c>
    </row>
    <row r="107" customFormat="false" ht="15" hidden="false" customHeight="false" outlineLevel="0" collapsed="false">
      <c r="A107" s="5"/>
      <c r="B107" s="5"/>
      <c r="C107" s="5"/>
      <c r="D107" s="5"/>
      <c r="E107" s="18"/>
      <c r="F107" s="5"/>
      <c r="G107" s="18"/>
      <c r="H107" s="5"/>
      <c r="I107" s="18"/>
      <c r="J107" s="18"/>
      <c r="K107" s="18"/>
      <c r="L107" s="18"/>
      <c r="M107" s="18"/>
      <c r="N107" s="18"/>
      <c r="O107" s="18"/>
      <c r="P107" s="18"/>
      <c r="Q107" s="18"/>
      <c r="R107" s="18"/>
      <c r="S107" s="18"/>
      <c r="T107" s="18"/>
      <c r="U107" s="18"/>
      <c r="V107" s="5"/>
      <c r="W107" s="19"/>
      <c r="X107" s="19"/>
      <c r="Y107" s="19"/>
      <c r="Z107" s="19"/>
      <c r="AA107" s="19"/>
      <c r="AB107" s="19"/>
      <c r="AC107" s="19"/>
      <c r="AD107" s="19"/>
      <c r="AE107" s="19"/>
      <c r="AF107" s="19"/>
      <c r="AG107" s="18"/>
      <c r="AH107" s="24" t="str">
        <f aca="false">IF(AS107=0,"",IFERROR(INDEX(RateList,MATCH(G107,CurList,0)),""))</f>
        <v/>
      </c>
      <c r="AI107" s="25" t="str">
        <f aca="false">IF(OR(AS107=0,AH107=""),"",ROUND(N(W107)*AH107,0))</f>
        <v/>
      </c>
      <c r="AJ107" s="25" t="str">
        <f aca="false">IF(OR(AS107=0,AH107=""),"",ROUND(N(X107)*AH107,0))</f>
        <v/>
      </c>
      <c r="AK107" s="25" t="str">
        <f aca="false">IF(OR(AS107=0,AH107=""),"",AI107+AJ107)</f>
        <v/>
      </c>
      <c r="AL107" s="25" t="str">
        <f aca="false">IF(OR(AS107=0,AH107=""),"",ROUND(N(Z107)*AH107,0))</f>
        <v/>
      </c>
      <c r="AM107" s="25" t="str">
        <f aca="false">IF(OR(AS107=0,AH107=""),"",ROUND(N(AA107)*AH107,0))</f>
        <v/>
      </c>
      <c r="AN107" s="25" t="str">
        <f aca="false">IF(OR(AS107=0,AH107=""),"",ROUND(N(AB107)*AH107,0))</f>
        <v/>
      </c>
      <c r="AO107" s="25" t="str">
        <f aca="false">IF(OR(AS107=0,AH107=""),"",ROUND(N(AC107)*AH107,0))</f>
        <v/>
      </c>
      <c r="AP107" s="25" t="str">
        <f aca="false">IF(OR(AS107=0,AH107=""),"",ROUND(N(AD107)*AH107,0))</f>
        <v/>
      </c>
      <c r="AQ107" s="25" t="str">
        <f aca="false">IF(OR(AS107=0,AH107=""),"",ROUND(N(AF107)*AH107,0))</f>
        <v/>
      </c>
      <c r="AR107" s="25" t="str">
        <f aca="false">IF(AS107=0,"",IFERROR(MATCH(C107,JurList,0),999)*1000+ROW())</f>
        <v/>
      </c>
      <c r="AS107" s="25" t="n">
        <f aca="false">IF(COUNTA(B107:C107,W107:AF107)&gt;0,1,0)</f>
        <v>0</v>
      </c>
    </row>
    <row r="108" customFormat="false" ht="15" hidden="false" customHeight="false" outlineLevel="0" collapsed="false">
      <c r="A108" s="5"/>
      <c r="B108" s="5"/>
      <c r="C108" s="5"/>
      <c r="D108" s="5"/>
      <c r="E108" s="18"/>
      <c r="F108" s="5"/>
      <c r="G108" s="18"/>
      <c r="H108" s="5"/>
      <c r="I108" s="18"/>
      <c r="J108" s="18"/>
      <c r="K108" s="18"/>
      <c r="L108" s="18"/>
      <c r="M108" s="18"/>
      <c r="N108" s="18"/>
      <c r="O108" s="18"/>
      <c r="P108" s="18"/>
      <c r="Q108" s="18"/>
      <c r="R108" s="18"/>
      <c r="S108" s="18"/>
      <c r="T108" s="18"/>
      <c r="U108" s="18"/>
      <c r="V108" s="5"/>
      <c r="W108" s="19"/>
      <c r="X108" s="19"/>
      <c r="Y108" s="19"/>
      <c r="Z108" s="19"/>
      <c r="AA108" s="19"/>
      <c r="AB108" s="19"/>
      <c r="AC108" s="19"/>
      <c r="AD108" s="19"/>
      <c r="AE108" s="19"/>
      <c r="AF108" s="19"/>
      <c r="AG108" s="18"/>
      <c r="AH108" s="24" t="str">
        <f aca="false">IF(AS108=0,"",IFERROR(INDEX(RateList,MATCH(G108,CurList,0)),""))</f>
        <v/>
      </c>
      <c r="AI108" s="25" t="str">
        <f aca="false">IF(OR(AS108=0,AH108=""),"",ROUND(N(W108)*AH108,0))</f>
        <v/>
      </c>
      <c r="AJ108" s="25" t="str">
        <f aca="false">IF(OR(AS108=0,AH108=""),"",ROUND(N(X108)*AH108,0))</f>
        <v/>
      </c>
      <c r="AK108" s="25" t="str">
        <f aca="false">IF(OR(AS108=0,AH108=""),"",AI108+AJ108)</f>
        <v/>
      </c>
      <c r="AL108" s="25" t="str">
        <f aca="false">IF(OR(AS108=0,AH108=""),"",ROUND(N(Z108)*AH108,0))</f>
        <v/>
      </c>
      <c r="AM108" s="25" t="str">
        <f aca="false">IF(OR(AS108=0,AH108=""),"",ROUND(N(AA108)*AH108,0))</f>
        <v/>
      </c>
      <c r="AN108" s="25" t="str">
        <f aca="false">IF(OR(AS108=0,AH108=""),"",ROUND(N(AB108)*AH108,0))</f>
        <v/>
      </c>
      <c r="AO108" s="25" t="str">
        <f aca="false">IF(OR(AS108=0,AH108=""),"",ROUND(N(AC108)*AH108,0))</f>
        <v/>
      </c>
      <c r="AP108" s="25" t="str">
        <f aca="false">IF(OR(AS108=0,AH108=""),"",ROUND(N(AD108)*AH108,0))</f>
        <v/>
      </c>
      <c r="AQ108" s="25" t="str">
        <f aca="false">IF(OR(AS108=0,AH108=""),"",ROUND(N(AF108)*AH108,0))</f>
        <v/>
      </c>
      <c r="AR108" s="25" t="str">
        <f aca="false">IF(AS108=0,"",IFERROR(MATCH(C108,JurList,0),999)*1000+ROW())</f>
        <v/>
      </c>
      <c r="AS108" s="25" t="n">
        <f aca="false">IF(COUNTA(B108:C108,W108:AF108)&gt;0,1,0)</f>
        <v>0</v>
      </c>
    </row>
    <row r="109" customFormat="false" ht="15" hidden="false" customHeight="false" outlineLevel="0" collapsed="false">
      <c r="A109" s="5"/>
      <c r="B109" s="5"/>
      <c r="C109" s="5"/>
      <c r="D109" s="5"/>
      <c r="E109" s="18"/>
      <c r="F109" s="5"/>
      <c r="G109" s="18"/>
      <c r="H109" s="5"/>
      <c r="I109" s="18"/>
      <c r="J109" s="18"/>
      <c r="K109" s="18"/>
      <c r="L109" s="18"/>
      <c r="M109" s="18"/>
      <c r="N109" s="18"/>
      <c r="O109" s="18"/>
      <c r="P109" s="18"/>
      <c r="Q109" s="18"/>
      <c r="R109" s="18"/>
      <c r="S109" s="18"/>
      <c r="T109" s="18"/>
      <c r="U109" s="18"/>
      <c r="V109" s="5"/>
      <c r="W109" s="19"/>
      <c r="X109" s="19"/>
      <c r="Y109" s="19"/>
      <c r="Z109" s="19"/>
      <c r="AA109" s="19"/>
      <c r="AB109" s="19"/>
      <c r="AC109" s="19"/>
      <c r="AD109" s="19"/>
      <c r="AE109" s="19"/>
      <c r="AF109" s="19"/>
      <c r="AG109" s="18"/>
      <c r="AH109" s="24" t="str">
        <f aca="false">IF(AS109=0,"",IFERROR(INDEX(RateList,MATCH(G109,CurList,0)),""))</f>
        <v/>
      </c>
      <c r="AI109" s="25" t="str">
        <f aca="false">IF(OR(AS109=0,AH109=""),"",ROUND(N(W109)*AH109,0))</f>
        <v/>
      </c>
      <c r="AJ109" s="25" t="str">
        <f aca="false">IF(OR(AS109=0,AH109=""),"",ROUND(N(X109)*AH109,0))</f>
        <v/>
      </c>
      <c r="AK109" s="25" t="str">
        <f aca="false">IF(OR(AS109=0,AH109=""),"",AI109+AJ109)</f>
        <v/>
      </c>
      <c r="AL109" s="25" t="str">
        <f aca="false">IF(OR(AS109=0,AH109=""),"",ROUND(N(Z109)*AH109,0))</f>
        <v/>
      </c>
      <c r="AM109" s="25" t="str">
        <f aca="false">IF(OR(AS109=0,AH109=""),"",ROUND(N(AA109)*AH109,0))</f>
        <v/>
      </c>
      <c r="AN109" s="25" t="str">
        <f aca="false">IF(OR(AS109=0,AH109=""),"",ROUND(N(AB109)*AH109,0))</f>
        <v/>
      </c>
      <c r="AO109" s="25" t="str">
        <f aca="false">IF(OR(AS109=0,AH109=""),"",ROUND(N(AC109)*AH109,0))</f>
        <v/>
      </c>
      <c r="AP109" s="25" t="str">
        <f aca="false">IF(OR(AS109=0,AH109=""),"",ROUND(N(AD109)*AH109,0))</f>
        <v/>
      </c>
      <c r="AQ109" s="25" t="str">
        <f aca="false">IF(OR(AS109=0,AH109=""),"",ROUND(N(AF109)*AH109,0))</f>
        <v/>
      </c>
      <c r="AR109" s="25" t="str">
        <f aca="false">IF(AS109=0,"",IFERROR(MATCH(C109,JurList,0),999)*1000+ROW())</f>
        <v/>
      </c>
      <c r="AS109" s="25" t="n">
        <f aca="false">IF(COUNTA(B109:C109,W109:AF109)&gt;0,1,0)</f>
        <v>0</v>
      </c>
    </row>
    <row r="110" customFormat="false" ht="15" hidden="false" customHeight="false" outlineLevel="0" collapsed="false">
      <c r="A110" s="5"/>
      <c r="B110" s="5"/>
      <c r="C110" s="5"/>
      <c r="D110" s="5"/>
      <c r="E110" s="18"/>
      <c r="F110" s="5"/>
      <c r="G110" s="18"/>
      <c r="H110" s="5"/>
      <c r="I110" s="18"/>
      <c r="J110" s="18"/>
      <c r="K110" s="18"/>
      <c r="L110" s="18"/>
      <c r="M110" s="18"/>
      <c r="N110" s="18"/>
      <c r="O110" s="18"/>
      <c r="P110" s="18"/>
      <c r="Q110" s="18"/>
      <c r="R110" s="18"/>
      <c r="S110" s="18"/>
      <c r="T110" s="18"/>
      <c r="U110" s="18"/>
      <c r="V110" s="5"/>
      <c r="W110" s="19"/>
      <c r="X110" s="19"/>
      <c r="Y110" s="19"/>
      <c r="Z110" s="19"/>
      <c r="AA110" s="19"/>
      <c r="AB110" s="19"/>
      <c r="AC110" s="19"/>
      <c r="AD110" s="19"/>
      <c r="AE110" s="19"/>
      <c r="AF110" s="19"/>
      <c r="AG110" s="18"/>
      <c r="AH110" s="24" t="str">
        <f aca="false">IF(AS110=0,"",IFERROR(INDEX(RateList,MATCH(G110,CurList,0)),""))</f>
        <v/>
      </c>
      <c r="AI110" s="25" t="str">
        <f aca="false">IF(OR(AS110=0,AH110=""),"",ROUND(N(W110)*AH110,0))</f>
        <v/>
      </c>
      <c r="AJ110" s="25" t="str">
        <f aca="false">IF(OR(AS110=0,AH110=""),"",ROUND(N(X110)*AH110,0))</f>
        <v/>
      </c>
      <c r="AK110" s="25" t="str">
        <f aca="false">IF(OR(AS110=0,AH110=""),"",AI110+AJ110)</f>
        <v/>
      </c>
      <c r="AL110" s="25" t="str">
        <f aca="false">IF(OR(AS110=0,AH110=""),"",ROUND(N(Z110)*AH110,0))</f>
        <v/>
      </c>
      <c r="AM110" s="25" t="str">
        <f aca="false">IF(OR(AS110=0,AH110=""),"",ROUND(N(AA110)*AH110,0))</f>
        <v/>
      </c>
      <c r="AN110" s="25" t="str">
        <f aca="false">IF(OR(AS110=0,AH110=""),"",ROUND(N(AB110)*AH110,0))</f>
        <v/>
      </c>
      <c r="AO110" s="25" t="str">
        <f aca="false">IF(OR(AS110=0,AH110=""),"",ROUND(N(AC110)*AH110,0))</f>
        <v/>
      </c>
      <c r="AP110" s="25" t="str">
        <f aca="false">IF(OR(AS110=0,AH110=""),"",ROUND(N(AD110)*AH110,0))</f>
        <v/>
      </c>
      <c r="AQ110" s="25" t="str">
        <f aca="false">IF(OR(AS110=0,AH110=""),"",ROUND(N(AF110)*AH110,0))</f>
        <v/>
      </c>
      <c r="AR110" s="25" t="str">
        <f aca="false">IF(AS110=0,"",IFERROR(MATCH(C110,JurList,0),999)*1000+ROW())</f>
        <v/>
      </c>
      <c r="AS110" s="25" t="n">
        <f aca="false">IF(COUNTA(B110:C110,W110:AF110)&gt;0,1,0)</f>
        <v>0</v>
      </c>
    </row>
    <row r="111" customFormat="false" ht="15" hidden="false" customHeight="false" outlineLevel="0" collapsed="false">
      <c r="A111" s="5"/>
      <c r="B111" s="5"/>
      <c r="C111" s="5"/>
      <c r="D111" s="5"/>
      <c r="E111" s="18"/>
      <c r="F111" s="5"/>
      <c r="G111" s="18"/>
      <c r="H111" s="5"/>
      <c r="I111" s="18"/>
      <c r="J111" s="18"/>
      <c r="K111" s="18"/>
      <c r="L111" s="18"/>
      <c r="M111" s="18"/>
      <c r="N111" s="18"/>
      <c r="O111" s="18"/>
      <c r="P111" s="18"/>
      <c r="Q111" s="18"/>
      <c r="R111" s="18"/>
      <c r="S111" s="18"/>
      <c r="T111" s="18"/>
      <c r="U111" s="18"/>
      <c r="V111" s="5"/>
      <c r="W111" s="19"/>
      <c r="X111" s="19"/>
      <c r="Y111" s="19"/>
      <c r="Z111" s="19"/>
      <c r="AA111" s="19"/>
      <c r="AB111" s="19"/>
      <c r="AC111" s="19"/>
      <c r="AD111" s="19"/>
      <c r="AE111" s="19"/>
      <c r="AF111" s="19"/>
      <c r="AG111" s="18"/>
      <c r="AH111" s="24" t="str">
        <f aca="false">IF(AS111=0,"",IFERROR(INDEX(RateList,MATCH(G111,CurList,0)),""))</f>
        <v/>
      </c>
      <c r="AI111" s="25" t="str">
        <f aca="false">IF(OR(AS111=0,AH111=""),"",ROUND(N(W111)*AH111,0))</f>
        <v/>
      </c>
      <c r="AJ111" s="25" t="str">
        <f aca="false">IF(OR(AS111=0,AH111=""),"",ROUND(N(X111)*AH111,0))</f>
        <v/>
      </c>
      <c r="AK111" s="25" t="str">
        <f aca="false">IF(OR(AS111=0,AH111=""),"",AI111+AJ111)</f>
        <v/>
      </c>
      <c r="AL111" s="25" t="str">
        <f aca="false">IF(OR(AS111=0,AH111=""),"",ROUND(N(Z111)*AH111,0))</f>
        <v/>
      </c>
      <c r="AM111" s="25" t="str">
        <f aca="false">IF(OR(AS111=0,AH111=""),"",ROUND(N(AA111)*AH111,0))</f>
        <v/>
      </c>
      <c r="AN111" s="25" t="str">
        <f aca="false">IF(OR(AS111=0,AH111=""),"",ROUND(N(AB111)*AH111,0))</f>
        <v/>
      </c>
      <c r="AO111" s="25" t="str">
        <f aca="false">IF(OR(AS111=0,AH111=""),"",ROUND(N(AC111)*AH111,0))</f>
        <v/>
      </c>
      <c r="AP111" s="25" t="str">
        <f aca="false">IF(OR(AS111=0,AH111=""),"",ROUND(N(AD111)*AH111,0))</f>
        <v/>
      </c>
      <c r="AQ111" s="25" t="str">
        <f aca="false">IF(OR(AS111=0,AH111=""),"",ROUND(N(AF111)*AH111,0))</f>
        <v/>
      </c>
      <c r="AR111" s="25" t="str">
        <f aca="false">IF(AS111=0,"",IFERROR(MATCH(C111,JurList,0),999)*1000+ROW())</f>
        <v/>
      </c>
      <c r="AS111" s="25" t="n">
        <f aca="false">IF(COUNTA(B111:C111,W111:AF111)&gt;0,1,0)</f>
        <v>0</v>
      </c>
    </row>
    <row r="112" customFormat="false" ht="15" hidden="false" customHeight="false" outlineLevel="0" collapsed="false">
      <c r="A112" s="5"/>
      <c r="B112" s="5"/>
      <c r="C112" s="5"/>
      <c r="D112" s="5"/>
      <c r="E112" s="18"/>
      <c r="F112" s="5"/>
      <c r="G112" s="18"/>
      <c r="H112" s="5"/>
      <c r="I112" s="18"/>
      <c r="J112" s="18"/>
      <c r="K112" s="18"/>
      <c r="L112" s="18"/>
      <c r="M112" s="18"/>
      <c r="N112" s="18"/>
      <c r="O112" s="18"/>
      <c r="P112" s="18"/>
      <c r="Q112" s="18"/>
      <c r="R112" s="18"/>
      <c r="S112" s="18"/>
      <c r="T112" s="18"/>
      <c r="U112" s="18"/>
      <c r="V112" s="5"/>
      <c r="W112" s="19"/>
      <c r="X112" s="19"/>
      <c r="Y112" s="19"/>
      <c r="Z112" s="19"/>
      <c r="AA112" s="19"/>
      <c r="AB112" s="19"/>
      <c r="AC112" s="19"/>
      <c r="AD112" s="19"/>
      <c r="AE112" s="19"/>
      <c r="AF112" s="19"/>
      <c r="AG112" s="18"/>
      <c r="AH112" s="24" t="str">
        <f aca="false">IF(AS112=0,"",IFERROR(INDEX(RateList,MATCH(G112,CurList,0)),""))</f>
        <v/>
      </c>
      <c r="AI112" s="25" t="str">
        <f aca="false">IF(OR(AS112=0,AH112=""),"",ROUND(N(W112)*AH112,0))</f>
        <v/>
      </c>
      <c r="AJ112" s="25" t="str">
        <f aca="false">IF(OR(AS112=0,AH112=""),"",ROUND(N(X112)*AH112,0))</f>
        <v/>
      </c>
      <c r="AK112" s="25" t="str">
        <f aca="false">IF(OR(AS112=0,AH112=""),"",AI112+AJ112)</f>
        <v/>
      </c>
      <c r="AL112" s="25" t="str">
        <f aca="false">IF(OR(AS112=0,AH112=""),"",ROUND(N(Z112)*AH112,0))</f>
        <v/>
      </c>
      <c r="AM112" s="25" t="str">
        <f aca="false">IF(OR(AS112=0,AH112=""),"",ROUND(N(AA112)*AH112,0))</f>
        <v/>
      </c>
      <c r="AN112" s="25" t="str">
        <f aca="false">IF(OR(AS112=0,AH112=""),"",ROUND(N(AB112)*AH112,0))</f>
        <v/>
      </c>
      <c r="AO112" s="25" t="str">
        <f aca="false">IF(OR(AS112=0,AH112=""),"",ROUND(N(AC112)*AH112,0))</f>
        <v/>
      </c>
      <c r="AP112" s="25" t="str">
        <f aca="false">IF(OR(AS112=0,AH112=""),"",ROUND(N(AD112)*AH112,0))</f>
        <v/>
      </c>
      <c r="AQ112" s="25" t="str">
        <f aca="false">IF(OR(AS112=0,AH112=""),"",ROUND(N(AF112)*AH112,0))</f>
        <v/>
      </c>
      <c r="AR112" s="25" t="str">
        <f aca="false">IF(AS112=0,"",IFERROR(MATCH(C112,JurList,0),999)*1000+ROW())</f>
        <v/>
      </c>
      <c r="AS112" s="25" t="n">
        <f aca="false">IF(COUNTA(B112:C112,W112:AF112)&gt;0,1,0)</f>
        <v>0</v>
      </c>
    </row>
    <row r="113" customFormat="false" ht="15" hidden="false" customHeight="false" outlineLevel="0" collapsed="false">
      <c r="A113" s="5"/>
      <c r="B113" s="5"/>
      <c r="C113" s="5"/>
      <c r="D113" s="5"/>
      <c r="E113" s="18"/>
      <c r="F113" s="5"/>
      <c r="G113" s="18"/>
      <c r="H113" s="5"/>
      <c r="I113" s="18"/>
      <c r="J113" s="18"/>
      <c r="K113" s="18"/>
      <c r="L113" s="18"/>
      <c r="M113" s="18"/>
      <c r="N113" s="18"/>
      <c r="O113" s="18"/>
      <c r="P113" s="18"/>
      <c r="Q113" s="18"/>
      <c r="R113" s="18"/>
      <c r="S113" s="18"/>
      <c r="T113" s="18"/>
      <c r="U113" s="18"/>
      <c r="V113" s="5"/>
      <c r="W113" s="19"/>
      <c r="X113" s="19"/>
      <c r="Y113" s="19"/>
      <c r="Z113" s="19"/>
      <c r="AA113" s="19"/>
      <c r="AB113" s="19"/>
      <c r="AC113" s="19"/>
      <c r="AD113" s="19"/>
      <c r="AE113" s="19"/>
      <c r="AF113" s="19"/>
      <c r="AG113" s="18"/>
      <c r="AH113" s="24" t="str">
        <f aca="false">IF(AS113=0,"",IFERROR(INDEX(RateList,MATCH(G113,CurList,0)),""))</f>
        <v/>
      </c>
      <c r="AI113" s="25" t="str">
        <f aca="false">IF(OR(AS113=0,AH113=""),"",ROUND(N(W113)*AH113,0))</f>
        <v/>
      </c>
      <c r="AJ113" s="25" t="str">
        <f aca="false">IF(OR(AS113=0,AH113=""),"",ROUND(N(X113)*AH113,0))</f>
        <v/>
      </c>
      <c r="AK113" s="25" t="str">
        <f aca="false">IF(OR(AS113=0,AH113=""),"",AI113+AJ113)</f>
        <v/>
      </c>
      <c r="AL113" s="25" t="str">
        <f aca="false">IF(OR(AS113=0,AH113=""),"",ROUND(N(Z113)*AH113,0))</f>
        <v/>
      </c>
      <c r="AM113" s="25" t="str">
        <f aca="false">IF(OR(AS113=0,AH113=""),"",ROUND(N(AA113)*AH113,0))</f>
        <v/>
      </c>
      <c r="AN113" s="25" t="str">
        <f aca="false">IF(OR(AS113=0,AH113=""),"",ROUND(N(AB113)*AH113,0))</f>
        <v/>
      </c>
      <c r="AO113" s="25" t="str">
        <f aca="false">IF(OR(AS113=0,AH113=""),"",ROUND(N(AC113)*AH113,0))</f>
        <v/>
      </c>
      <c r="AP113" s="25" t="str">
        <f aca="false">IF(OR(AS113=0,AH113=""),"",ROUND(N(AD113)*AH113,0))</f>
        <v/>
      </c>
      <c r="AQ113" s="25" t="str">
        <f aca="false">IF(OR(AS113=0,AH113=""),"",ROUND(N(AF113)*AH113,0))</f>
        <v/>
      </c>
      <c r="AR113" s="25" t="str">
        <f aca="false">IF(AS113=0,"",IFERROR(MATCH(C113,JurList,0),999)*1000+ROW())</f>
        <v/>
      </c>
      <c r="AS113" s="25" t="n">
        <f aca="false">IF(COUNTA(B113:C113,W113:AF113)&gt;0,1,0)</f>
        <v>0</v>
      </c>
    </row>
    <row r="114" customFormat="false" ht="15" hidden="false" customHeight="false" outlineLevel="0" collapsed="false">
      <c r="A114" s="5"/>
      <c r="B114" s="5"/>
      <c r="C114" s="5"/>
      <c r="D114" s="5"/>
      <c r="E114" s="18"/>
      <c r="F114" s="5"/>
      <c r="G114" s="18"/>
      <c r="H114" s="5"/>
      <c r="I114" s="18"/>
      <c r="J114" s="18"/>
      <c r="K114" s="18"/>
      <c r="L114" s="18"/>
      <c r="M114" s="18"/>
      <c r="N114" s="18"/>
      <c r="O114" s="18"/>
      <c r="P114" s="18"/>
      <c r="Q114" s="18"/>
      <c r="R114" s="18"/>
      <c r="S114" s="18"/>
      <c r="T114" s="18"/>
      <c r="U114" s="18"/>
      <c r="V114" s="5"/>
      <c r="W114" s="19"/>
      <c r="X114" s="19"/>
      <c r="Y114" s="19"/>
      <c r="Z114" s="19"/>
      <c r="AA114" s="19"/>
      <c r="AB114" s="19"/>
      <c r="AC114" s="19"/>
      <c r="AD114" s="19"/>
      <c r="AE114" s="19"/>
      <c r="AF114" s="19"/>
      <c r="AG114" s="18"/>
      <c r="AH114" s="24" t="str">
        <f aca="false">IF(AS114=0,"",IFERROR(INDEX(RateList,MATCH(G114,CurList,0)),""))</f>
        <v/>
      </c>
      <c r="AI114" s="25" t="str">
        <f aca="false">IF(OR(AS114=0,AH114=""),"",ROUND(N(W114)*AH114,0))</f>
        <v/>
      </c>
      <c r="AJ114" s="25" t="str">
        <f aca="false">IF(OR(AS114=0,AH114=""),"",ROUND(N(X114)*AH114,0))</f>
        <v/>
      </c>
      <c r="AK114" s="25" t="str">
        <f aca="false">IF(OR(AS114=0,AH114=""),"",AI114+AJ114)</f>
        <v/>
      </c>
      <c r="AL114" s="25" t="str">
        <f aca="false">IF(OR(AS114=0,AH114=""),"",ROUND(N(Z114)*AH114,0))</f>
        <v/>
      </c>
      <c r="AM114" s="25" t="str">
        <f aca="false">IF(OR(AS114=0,AH114=""),"",ROUND(N(AA114)*AH114,0))</f>
        <v/>
      </c>
      <c r="AN114" s="25" t="str">
        <f aca="false">IF(OR(AS114=0,AH114=""),"",ROUND(N(AB114)*AH114,0))</f>
        <v/>
      </c>
      <c r="AO114" s="25" t="str">
        <f aca="false">IF(OR(AS114=0,AH114=""),"",ROUND(N(AC114)*AH114,0))</f>
        <v/>
      </c>
      <c r="AP114" s="25" t="str">
        <f aca="false">IF(OR(AS114=0,AH114=""),"",ROUND(N(AD114)*AH114,0))</f>
        <v/>
      </c>
      <c r="AQ114" s="25" t="str">
        <f aca="false">IF(OR(AS114=0,AH114=""),"",ROUND(N(AF114)*AH114,0))</f>
        <v/>
      </c>
      <c r="AR114" s="25" t="str">
        <f aca="false">IF(AS114=0,"",IFERROR(MATCH(C114,JurList,0),999)*1000+ROW())</f>
        <v/>
      </c>
      <c r="AS114" s="25" t="n">
        <f aca="false">IF(COUNTA(B114:C114,W114:AF114)&gt;0,1,0)</f>
        <v>0</v>
      </c>
    </row>
    <row r="115" customFormat="false" ht="15" hidden="false" customHeight="false" outlineLevel="0" collapsed="false">
      <c r="A115" s="5"/>
      <c r="B115" s="5"/>
      <c r="C115" s="5"/>
      <c r="D115" s="5"/>
      <c r="E115" s="18"/>
      <c r="F115" s="5"/>
      <c r="G115" s="18"/>
      <c r="H115" s="5"/>
      <c r="I115" s="18"/>
      <c r="J115" s="18"/>
      <c r="K115" s="18"/>
      <c r="L115" s="18"/>
      <c r="M115" s="18"/>
      <c r="N115" s="18"/>
      <c r="O115" s="18"/>
      <c r="P115" s="18"/>
      <c r="Q115" s="18"/>
      <c r="R115" s="18"/>
      <c r="S115" s="18"/>
      <c r="T115" s="18"/>
      <c r="U115" s="18"/>
      <c r="V115" s="5"/>
      <c r="W115" s="19"/>
      <c r="X115" s="19"/>
      <c r="Y115" s="19"/>
      <c r="Z115" s="19"/>
      <c r="AA115" s="19"/>
      <c r="AB115" s="19"/>
      <c r="AC115" s="19"/>
      <c r="AD115" s="19"/>
      <c r="AE115" s="19"/>
      <c r="AF115" s="19"/>
      <c r="AG115" s="18"/>
      <c r="AH115" s="24" t="str">
        <f aca="false">IF(AS115=0,"",IFERROR(INDEX(RateList,MATCH(G115,CurList,0)),""))</f>
        <v/>
      </c>
      <c r="AI115" s="25" t="str">
        <f aca="false">IF(OR(AS115=0,AH115=""),"",ROUND(N(W115)*AH115,0))</f>
        <v/>
      </c>
      <c r="AJ115" s="25" t="str">
        <f aca="false">IF(OR(AS115=0,AH115=""),"",ROUND(N(X115)*AH115,0))</f>
        <v/>
      </c>
      <c r="AK115" s="25" t="str">
        <f aca="false">IF(OR(AS115=0,AH115=""),"",AI115+AJ115)</f>
        <v/>
      </c>
      <c r="AL115" s="25" t="str">
        <f aca="false">IF(OR(AS115=0,AH115=""),"",ROUND(N(Z115)*AH115,0))</f>
        <v/>
      </c>
      <c r="AM115" s="25" t="str">
        <f aca="false">IF(OR(AS115=0,AH115=""),"",ROUND(N(AA115)*AH115,0))</f>
        <v/>
      </c>
      <c r="AN115" s="25" t="str">
        <f aca="false">IF(OR(AS115=0,AH115=""),"",ROUND(N(AB115)*AH115,0))</f>
        <v/>
      </c>
      <c r="AO115" s="25" t="str">
        <f aca="false">IF(OR(AS115=0,AH115=""),"",ROUND(N(AC115)*AH115,0))</f>
        <v/>
      </c>
      <c r="AP115" s="25" t="str">
        <f aca="false">IF(OR(AS115=0,AH115=""),"",ROUND(N(AD115)*AH115,0))</f>
        <v/>
      </c>
      <c r="AQ115" s="25" t="str">
        <f aca="false">IF(OR(AS115=0,AH115=""),"",ROUND(N(AF115)*AH115,0))</f>
        <v/>
      </c>
      <c r="AR115" s="25" t="str">
        <f aca="false">IF(AS115=0,"",IFERROR(MATCH(C115,JurList,0),999)*1000+ROW())</f>
        <v/>
      </c>
      <c r="AS115" s="25" t="n">
        <f aca="false">IF(COUNTA(B115:C115,W115:AF115)&gt;0,1,0)</f>
        <v>0</v>
      </c>
    </row>
    <row r="116" customFormat="false" ht="15" hidden="false" customHeight="false" outlineLevel="0" collapsed="false">
      <c r="A116" s="5"/>
      <c r="B116" s="5"/>
      <c r="C116" s="5"/>
      <c r="D116" s="5"/>
      <c r="E116" s="18"/>
      <c r="F116" s="5"/>
      <c r="G116" s="18"/>
      <c r="H116" s="5"/>
      <c r="I116" s="18"/>
      <c r="J116" s="18"/>
      <c r="K116" s="18"/>
      <c r="L116" s="18"/>
      <c r="M116" s="18"/>
      <c r="N116" s="18"/>
      <c r="O116" s="18"/>
      <c r="P116" s="18"/>
      <c r="Q116" s="18"/>
      <c r="R116" s="18"/>
      <c r="S116" s="18"/>
      <c r="T116" s="18"/>
      <c r="U116" s="18"/>
      <c r="V116" s="5"/>
      <c r="W116" s="19"/>
      <c r="X116" s="19"/>
      <c r="Y116" s="19"/>
      <c r="Z116" s="19"/>
      <c r="AA116" s="19"/>
      <c r="AB116" s="19"/>
      <c r="AC116" s="19"/>
      <c r="AD116" s="19"/>
      <c r="AE116" s="19"/>
      <c r="AF116" s="19"/>
      <c r="AG116" s="18"/>
      <c r="AH116" s="24" t="str">
        <f aca="false">IF(AS116=0,"",IFERROR(INDEX(RateList,MATCH(G116,CurList,0)),""))</f>
        <v/>
      </c>
      <c r="AI116" s="25" t="str">
        <f aca="false">IF(OR(AS116=0,AH116=""),"",ROUND(N(W116)*AH116,0))</f>
        <v/>
      </c>
      <c r="AJ116" s="25" t="str">
        <f aca="false">IF(OR(AS116=0,AH116=""),"",ROUND(N(X116)*AH116,0))</f>
        <v/>
      </c>
      <c r="AK116" s="25" t="str">
        <f aca="false">IF(OR(AS116=0,AH116=""),"",AI116+AJ116)</f>
        <v/>
      </c>
      <c r="AL116" s="25" t="str">
        <f aca="false">IF(OR(AS116=0,AH116=""),"",ROUND(N(Z116)*AH116,0))</f>
        <v/>
      </c>
      <c r="AM116" s="25" t="str">
        <f aca="false">IF(OR(AS116=0,AH116=""),"",ROUND(N(AA116)*AH116,0))</f>
        <v/>
      </c>
      <c r="AN116" s="25" t="str">
        <f aca="false">IF(OR(AS116=0,AH116=""),"",ROUND(N(AB116)*AH116,0))</f>
        <v/>
      </c>
      <c r="AO116" s="25" t="str">
        <f aca="false">IF(OR(AS116=0,AH116=""),"",ROUND(N(AC116)*AH116,0))</f>
        <v/>
      </c>
      <c r="AP116" s="25" t="str">
        <f aca="false">IF(OR(AS116=0,AH116=""),"",ROUND(N(AD116)*AH116,0))</f>
        <v/>
      </c>
      <c r="AQ116" s="25" t="str">
        <f aca="false">IF(OR(AS116=0,AH116=""),"",ROUND(N(AF116)*AH116,0))</f>
        <v/>
      </c>
      <c r="AR116" s="25" t="str">
        <f aca="false">IF(AS116=0,"",IFERROR(MATCH(C116,JurList,0),999)*1000+ROW())</f>
        <v/>
      </c>
      <c r="AS116" s="25" t="n">
        <f aca="false">IF(COUNTA(B116:C116,W116:AF116)&gt;0,1,0)</f>
        <v>0</v>
      </c>
    </row>
    <row r="117" customFormat="false" ht="15" hidden="false" customHeight="false" outlineLevel="0" collapsed="false">
      <c r="A117" s="5"/>
      <c r="B117" s="5"/>
      <c r="C117" s="5"/>
      <c r="D117" s="5"/>
      <c r="E117" s="18"/>
      <c r="F117" s="5"/>
      <c r="G117" s="18"/>
      <c r="H117" s="5"/>
      <c r="I117" s="18"/>
      <c r="J117" s="18"/>
      <c r="K117" s="18"/>
      <c r="L117" s="18"/>
      <c r="M117" s="18"/>
      <c r="N117" s="18"/>
      <c r="O117" s="18"/>
      <c r="P117" s="18"/>
      <c r="Q117" s="18"/>
      <c r="R117" s="18"/>
      <c r="S117" s="18"/>
      <c r="T117" s="18"/>
      <c r="U117" s="18"/>
      <c r="V117" s="5"/>
      <c r="W117" s="19"/>
      <c r="X117" s="19"/>
      <c r="Y117" s="19"/>
      <c r="Z117" s="19"/>
      <c r="AA117" s="19"/>
      <c r="AB117" s="19"/>
      <c r="AC117" s="19"/>
      <c r="AD117" s="19"/>
      <c r="AE117" s="19"/>
      <c r="AF117" s="19"/>
      <c r="AG117" s="18"/>
      <c r="AH117" s="24" t="str">
        <f aca="false">IF(AS117=0,"",IFERROR(INDEX(RateList,MATCH(G117,CurList,0)),""))</f>
        <v/>
      </c>
      <c r="AI117" s="25" t="str">
        <f aca="false">IF(OR(AS117=0,AH117=""),"",ROUND(N(W117)*AH117,0))</f>
        <v/>
      </c>
      <c r="AJ117" s="25" t="str">
        <f aca="false">IF(OR(AS117=0,AH117=""),"",ROUND(N(X117)*AH117,0))</f>
        <v/>
      </c>
      <c r="AK117" s="25" t="str">
        <f aca="false">IF(OR(AS117=0,AH117=""),"",AI117+AJ117)</f>
        <v/>
      </c>
      <c r="AL117" s="25" t="str">
        <f aca="false">IF(OR(AS117=0,AH117=""),"",ROUND(N(Z117)*AH117,0))</f>
        <v/>
      </c>
      <c r="AM117" s="25" t="str">
        <f aca="false">IF(OR(AS117=0,AH117=""),"",ROUND(N(AA117)*AH117,0))</f>
        <v/>
      </c>
      <c r="AN117" s="25" t="str">
        <f aca="false">IF(OR(AS117=0,AH117=""),"",ROUND(N(AB117)*AH117,0))</f>
        <v/>
      </c>
      <c r="AO117" s="25" t="str">
        <f aca="false">IF(OR(AS117=0,AH117=""),"",ROUND(N(AC117)*AH117,0))</f>
        <v/>
      </c>
      <c r="AP117" s="25" t="str">
        <f aca="false">IF(OR(AS117=0,AH117=""),"",ROUND(N(AD117)*AH117,0))</f>
        <v/>
      </c>
      <c r="AQ117" s="25" t="str">
        <f aca="false">IF(OR(AS117=0,AH117=""),"",ROUND(N(AF117)*AH117,0))</f>
        <v/>
      </c>
      <c r="AR117" s="25" t="str">
        <f aca="false">IF(AS117=0,"",IFERROR(MATCH(C117,JurList,0),999)*1000+ROW())</f>
        <v/>
      </c>
      <c r="AS117" s="25" t="n">
        <f aca="false">IF(COUNTA(B117:C117,W117:AF117)&gt;0,1,0)</f>
        <v>0</v>
      </c>
    </row>
    <row r="118" customFormat="false" ht="15" hidden="false" customHeight="false" outlineLevel="0" collapsed="false">
      <c r="A118" s="5"/>
      <c r="B118" s="5"/>
      <c r="C118" s="5"/>
      <c r="D118" s="5"/>
      <c r="E118" s="18"/>
      <c r="F118" s="5"/>
      <c r="G118" s="18"/>
      <c r="H118" s="5"/>
      <c r="I118" s="18"/>
      <c r="J118" s="18"/>
      <c r="K118" s="18"/>
      <c r="L118" s="18"/>
      <c r="M118" s="18"/>
      <c r="N118" s="18"/>
      <c r="O118" s="18"/>
      <c r="P118" s="18"/>
      <c r="Q118" s="18"/>
      <c r="R118" s="18"/>
      <c r="S118" s="18"/>
      <c r="T118" s="18"/>
      <c r="U118" s="18"/>
      <c r="V118" s="5"/>
      <c r="W118" s="19"/>
      <c r="X118" s="19"/>
      <c r="Y118" s="19"/>
      <c r="Z118" s="19"/>
      <c r="AA118" s="19"/>
      <c r="AB118" s="19"/>
      <c r="AC118" s="19"/>
      <c r="AD118" s="19"/>
      <c r="AE118" s="19"/>
      <c r="AF118" s="19"/>
      <c r="AG118" s="18"/>
      <c r="AH118" s="24" t="str">
        <f aca="false">IF(AS118=0,"",IFERROR(INDEX(RateList,MATCH(G118,CurList,0)),""))</f>
        <v/>
      </c>
      <c r="AI118" s="25" t="str">
        <f aca="false">IF(OR(AS118=0,AH118=""),"",ROUND(N(W118)*AH118,0))</f>
        <v/>
      </c>
      <c r="AJ118" s="25" t="str">
        <f aca="false">IF(OR(AS118=0,AH118=""),"",ROUND(N(X118)*AH118,0))</f>
        <v/>
      </c>
      <c r="AK118" s="25" t="str">
        <f aca="false">IF(OR(AS118=0,AH118=""),"",AI118+AJ118)</f>
        <v/>
      </c>
      <c r="AL118" s="25" t="str">
        <f aca="false">IF(OR(AS118=0,AH118=""),"",ROUND(N(Z118)*AH118,0))</f>
        <v/>
      </c>
      <c r="AM118" s="25" t="str">
        <f aca="false">IF(OR(AS118=0,AH118=""),"",ROUND(N(AA118)*AH118,0))</f>
        <v/>
      </c>
      <c r="AN118" s="25" t="str">
        <f aca="false">IF(OR(AS118=0,AH118=""),"",ROUND(N(AB118)*AH118,0))</f>
        <v/>
      </c>
      <c r="AO118" s="25" t="str">
        <f aca="false">IF(OR(AS118=0,AH118=""),"",ROUND(N(AC118)*AH118,0))</f>
        <v/>
      </c>
      <c r="AP118" s="25" t="str">
        <f aca="false">IF(OR(AS118=0,AH118=""),"",ROUND(N(AD118)*AH118,0))</f>
        <v/>
      </c>
      <c r="AQ118" s="25" t="str">
        <f aca="false">IF(OR(AS118=0,AH118=""),"",ROUND(N(AF118)*AH118,0))</f>
        <v/>
      </c>
      <c r="AR118" s="25" t="str">
        <f aca="false">IF(AS118=0,"",IFERROR(MATCH(C118,JurList,0),999)*1000+ROW())</f>
        <v/>
      </c>
      <c r="AS118" s="25" t="n">
        <f aca="false">IF(COUNTA(B118:C118,W118:AF118)&gt;0,1,0)</f>
        <v>0</v>
      </c>
    </row>
    <row r="119" customFormat="false" ht="15" hidden="false" customHeight="false" outlineLevel="0" collapsed="false">
      <c r="A119" s="5"/>
      <c r="B119" s="5"/>
      <c r="C119" s="5"/>
      <c r="D119" s="5"/>
      <c r="E119" s="18"/>
      <c r="F119" s="5"/>
      <c r="G119" s="18"/>
      <c r="H119" s="5"/>
      <c r="I119" s="18"/>
      <c r="J119" s="18"/>
      <c r="K119" s="18"/>
      <c r="L119" s="18"/>
      <c r="M119" s="18"/>
      <c r="N119" s="18"/>
      <c r="O119" s="18"/>
      <c r="P119" s="18"/>
      <c r="Q119" s="18"/>
      <c r="R119" s="18"/>
      <c r="S119" s="18"/>
      <c r="T119" s="18"/>
      <c r="U119" s="18"/>
      <c r="V119" s="5"/>
      <c r="W119" s="19"/>
      <c r="X119" s="19"/>
      <c r="Y119" s="19"/>
      <c r="Z119" s="19"/>
      <c r="AA119" s="19"/>
      <c r="AB119" s="19"/>
      <c r="AC119" s="19"/>
      <c r="AD119" s="19"/>
      <c r="AE119" s="19"/>
      <c r="AF119" s="19"/>
      <c r="AG119" s="18"/>
      <c r="AH119" s="24" t="str">
        <f aca="false">IF(AS119=0,"",IFERROR(INDEX(RateList,MATCH(G119,CurList,0)),""))</f>
        <v/>
      </c>
      <c r="AI119" s="25" t="str">
        <f aca="false">IF(OR(AS119=0,AH119=""),"",ROUND(N(W119)*AH119,0))</f>
        <v/>
      </c>
      <c r="AJ119" s="25" t="str">
        <f aca="false">IF(OR(AS119=0,AH119=""),"",ROUND(N(X119)*AH119,0))</f>
        <v/>
      </c>
      <c r="AK119" s="25" t="str">
        <f aca="false">IF(OR(AS119=0,AH119=""),"",AI119+AJ119)</f>
        <v/>
      </c>
      <c r="AL119" s="25" t="str">
        <f aca="false">IF(OR(AS119=0,AH119=""),"",ROUND(N(Z119)*AH119,0))</f>
        <v/>
      </c>
      <c r="AM119" s="25" t="str">
        <f aca="false">IF(OR(AS119=0,AH119=""),"",ROUND(N(AA119)*AH119,0))</f>
        <v/>
      </c>
      <c r="AN119" s="25" t="str">
        <f aca="false">IF(OR(AS119=0,AH119=""),"",ROUND(N(AB119)*AH119,0))</f>
        <v/>
      </c>
      <c r="AO119" s="25" t="str">
        <f aca="false">IF(OR(AS119=0,AH119=""),"",ROUND(N(AC119)*AH119,0))</f>
        <v/>
      </c>
      <c r="AP119" s="25" t="str">
        <f aca="false">IF(OR(AS119=0,AH119=""),"",ROUND(N(AD119)*AH119,0))</f>
        <v/>
      </c>
      <c r="AQ119" s="25" t="str">
        <f aca="false">IF(OR(AS119=0,AH119=""),"",ROUND(N(AF119)*AH119,0))</f>
        <v/>
      </c>
      <c r="AR119" s="25" t="str">
        <f aca="false">IF(AS119=0,"",IFERROR(MATCH(C119,JurList,0),999)*1000+ROW())</f>
        <v/>
      </c>
      <c r="AS119" s="25" t="n">
        <f aca="false">IF(COUNTA(B119:C119,W119:AF119)&gt;0,1,0)</f>
        <v>0</v>
      </c>
    </row>
    <row r="120" customFormat="false" ht="15" hidden="false" customHeight="false" outlineLevel="0" collapsed="false">
      <c r="A120" s="5"/>
      <c r="B120" s="5"/>
      <c r="C120" s="5"/>
      <c r="D120" s="5"/>
      <c r="E120" s="18"/>
      <c r="F120" s="5"/>
      <c r="G120" s="18"/>
      <c r="H120" s="5"/>
      <c r="I120" s="18"/>
      <c r="J120" s="18"/>
      <c r="K120" s="18"/>
      <c r="L120" s="18"/>
      <c r="M120" s="18"/>
      <c r="N120" s="18"/>
      <c r="O120" s="18"/>
      <c r="P120" s="18"/>
      <c r="Q120" s="18"/>
      <c r="R120" s="18"/>
      <c r="S120" s="18"/>
      <c r="T120" s="18"/>
      <c r="U120" s="18"/>
      <c r="V120" s="5"/>
      <c r="W120" s="19"/>
      <c r="X120" s="19"/>
      <c r="Y120" s="19"/>
      <c r="Z120" s="19"/>
      <c r="AA120" s="19"/>
      <c r="AB120" s="19"/>
      <c r="AC120" s="19"/>
      <c r="AD120" s="19"/>
      <c r="AE120" s="19"/>
      <c r="AF120" s="19"/>
      <c r="AG120" s="18"/>
      <c r="AH120" s="24" t="str">
        <f aca="false">IF(AS120=0,"",IFERROR(INDEX(RateList,MATCH(G120,CurList,0)),""))</f>
        <v/>
      </c>
      <c r="AI120" s="25" t="str">
        <f aca="false">IF(OR(AS120=0,AH120=""),"",ROUND(N(W120)*AH120,0))</f>
        <v/>
      </c>
      <c r="AJ120" s="25" t="str">
        <f aca="false">IF(OR(AS120=0,AH120=""),"",ROUND(N(X120)*AH120,0))</f>
        <v/>
      </c>
      <c r="AK120" s="25" t="str">
        <f aca="false">IF(OR(AS120=0,AH120=""),"",AI120+AJ120)</f>
        <v/>
      </c>
      <c r="AL120" s="25" t="str">
        <f aca="false">IF(OR(AS120=0,AH120=""),"",ROUND(N(Z120)*AH120,0))</f>
        <v/>
      </c>
      <c r="AM120" s="25" t="str">
        <f aca="false">IF(OR(AS120=0,AH120=""),"",ROUND(N(AA120)*AH120,0))</f>
        <v/>
      </c>
      <c r="AN120" s="25" t="str">
        <f aca="false">IF(OR(AS120=0,AH120=""),"",ROUND(N(AB120)*AH120,0))</f>
        <v/>
      </c>
      <c r="AO120" s="25" t="str">
        <f aca="false">IF(OR(AS120=0,AH120=""),"",ROUND(N(AC120)*AH120,0))</f>
        <v/>
      </c>
      <c r="AP120" s="25" t="str">
        <f aca="false">IF(OR(AS120=0,AH120=""),"",ROUND(N(AD120)*AH120,0))</f>
        <v/>
      </c>
      <c r="AQ120" s="25" t="str">
        <f aca="false">IF(OR(AS120=0,AH120=""),"",ROUND(N(AF120)*AH120,0))</f>
        <v/>
      </c>
      <c r="AR120" s="25" t="str">
        <f aca="false">IF(AS120=0,"",IFERROR(MATCH(C120,JurList,0),999)*1000+ROW())</f>
        <v/>
      </c>
      <c r="AS120" s="25" t="n">
        <f aca="false">IF(COUNTA(B120:C120,W120:AF120)&gt;0,1,0)</f>
        <v>0</v>
      </c>
    </row>
    <row r="121" customFormat="false" ht="15" hidden="false" customHeight="false" outlineLevel="0" collapsed="false">
      <c r="A121" s="5"/>
      <c r="B121" s="5"/>
      <c r="C121" s="5"/>
      <c r="D121" s="5"/>
      <c r="E121" s="18"/>
      <c r="F121" s="5"/>
      <c r="G121" s="18"/>
      <c r="H121" s="5"/>
      <c r="I121" s="18"/>
      <c r="J121" s="18"/>
      <c r="K121" s="18"/>
      <c r="L121" s="18"/>
      <c r="M121" s="18"/>
      <c r="N121" s="18"/>
      <c r="O121" s="18"/>
      <c r="P121" s="18"/>
      <c r="Q121" s="18"/>
      <c r="R121" s="18"/>
      <c r="S121" s="18"/>
      <c r="T121" s="18"/>
      <c r="U121" s="18"/>
      <c r="V121" s="5"/>
      <c r="W121" s="19"/>
      <c r="X121" s="19"/>
      <c r="Y121" s="19"/>
      <c r="Z121" s="19"/>
      <c r="AA121" s="19"/>
      <c r="AB121" s="19"/>
      <c r="AC121" s="19"/>
      <c r="AD121" s="19"/>
      <c r="AE121" s="19"/>
      <c r="AF121" s="19"/>
      <c r="AG121" s="18"/>
      <c r="AH121" s="24" t="str">
        <f aca="false">IF(AS121=0,"",IFERROR(INDEX(RateList,MATCH(G121,CurList,0)),""))</f>
        <v/>
      </c>
      <c r="AI121" s="25" t="str">
        <f aca="false">IF(OR(AS121=0,AH121=""),"",ROUND(N(W121)*AH121,0))</f>
        <v/>
      </c>
      <c r="AJ121" s="25" t="str">
        <f aca="false">IF(OR(AS121=0,AH121=""),"",ROUND(N(X121)*AH121,0))</f>
        <v/>
      </c>
      <c r="AK121" s="25" t="str">
        <f aca="false">IF(OR(AS121=0,AH121=""),"",AI121+AJ121)</f>
        <v/>
      </c>
      <c r="AL121" s="25" t="str">
        <f aca="false">IF(OR(AS121=0,AH121=""),"",ROUND(N(Z121)*AH121,0))</f>
        <v/>
      </c>
      <c r="AM121" s="25" t="str">
        <f aca="false">IF(OR(AS121=0,AH121=""),"",ROUND(N(AA121)*AH121,0))</f>
        <v/>
      </c>
      <c r="AN121" s="25" t="str">
        <f aca="false">IF(OR(AS121=0,AH121=""),"",ROUND(N(AB121)*AH121,0))</f>
        <v/>
      </c>
      <c r="AO121" s="25" t="str">
        <f aca="false">IF(OR(AS121=0,AH121=""),"",ROUND(N(AC121)*AH121,0))</f>
        <v/>
      </c>
      <c r="AP121" s="25" t="str">
        <f aca="false">IF(OR(AS121=0,AH121=""),"",ROUND(N(AD121)*AH121,0))</f>
        <v/>
      </c>
      <c r="AQ121" s="25" t="str">
        <f aca="false">IF(OR(AS121=0,AH121=""),"",ROUND(N(AF121)*AH121,0))</f>
        <v/>
      </c>
      <c r="AR121" s="25" t="str">
        <f aca="false">IF(AS121=0,"",IFERROR(MATCH(C121,JurList,0),999)*1000+ROW())</f>
        <v/>
      </c>
      <c r="AS121" s="25" t="n">
        <f aca="false">IF(COUNTA(B121:C121,W121:AF121)&gt;0,1,0)</f>
        <v>0</v>
      </c>
    </row>
    <row r="122" customFormat="false" ht="15" hidden="false" customHeight="false" outlineLevel="0" collapsed="false">
      <c r="A122" s="5"/>
      <c r="B122" s="5"/>
      <c r="C122" s="5"/>
      <c r="D122" s="5"/>
      <c r="E122" s="18"/>
      <c r="F122" s="5"/>
      <c r="G122" s="18"/>
      <c r="H122" s="5"/>
      <c r="I122" s="18"/>
      <c r="J122" s="18"/>
      <c r="K122" s="18"/>
      <c r="L122" s="18"/>
      <c r="M122" s="18"/>
      <c r="N122" s="18"/>
      <c r="O122" s="18"/>
      <c r="P122" s="18"/>
      <c r="Q122" s="18"/>
      <c r="R122" s="18"/>
      <c r="S122" s="18"/>
      <c r="T122" s="18"/>
      <c r="U122" s="18"/>
      <c r="V122" s="5"/>
      <c r="W122" s="19"/>
      <c r="X122" s="19"/>
      <c r="Y122" s="19"/>
      <c r="Z122" s="19"/>
      <c r="AA122" s="19"/>
      <c r="AB122" s="19"/>
      <c r="AC122" s="19"/>
      <c r="AD122" s="19"/>
      <c r="AE122" s="19"/>
      <c r="AF122" s="19"/>
      <c r="AG122" s="18"/>
      <c r="AH122" s="24" t="str">
        <f aca="false">IF(AS122=0,"",IFERROR(INDEX(RateList,MATCH(G122,CurList,0)),""))</f>
        <v/>
      </c>
      <c r="AI122" s="25" t="str">
        <f aca="false">IF(OR(AS122=0,AH122=""),"",ROUND(N(W122)*AH122,0))</f>
        <v/>
      </c>
      <c r="AJ122" s="25" t="str">
        <f aca="false">IF(OR(AS122=0,AH122=""),"",ROUND(N(X122)*AH122,0))</f>
        <v/>
      </c>
      <c r="AK122" s="25" t="str">
        <f aca="false">IF(OR(AS122=0,AH122=""),"",AI122+AJ122)</f>
        <v/>
      </c>
      <c r="AL122" s="25" t="str">
        <f aca="false">IF(OR(AS122=0,AH122=""),"",ROUND(N(Z122)*AH122,0))</f>
        <v/>
      </c>
      <c r="AM122" s="25" t="str">
        <f aca="false">IF(OR(AS122=0,AH122=""),"",ROUND(N(AA122)*AH122,0))</f>
        <v/>
      </c>
      <c r="AN122" s="25" t="str">
        <f aca="false">IF(OR(AS122=0,AH122=""),"",ROUND(N(AB122)*AH122,0))</f>
        <v/>
      </c>
      <c r="AO122" s="25" t="str">
        <f aca="false">IF(OR(AS122=0,AH122=""),"",ROUND(N(AC122)*AH122,0))</f>
        <v/>
      </c>
      <c r="AP122" s="25" t="str">
        <f aca="false">IF(OR(AS122=0,AH122=""),"",ROUND(N(AD122)*AH122,0))</f>
        <v/>
      </c>
      <c r="AQ122" s="25" t="str">
        <f aca="false">IF(OR(AS122=0,AH122=""),"",ROUND(N(AF122)*AH122,0))</f>
        <v/>
      </c>
      <c r="AR122" s="25" t="str">
        <f aca="false">IF(AS122=0,"",IFERROR(MATCH(C122,JurList,0),999)*1000+ROW())</f>
        <v/>
      </c>
      <c r="AS122" s="25" t="n">
        <f aca="false">IF(COUNTA(B122:C122,W122:AF122)&gt;0,1,0)</f>
        <v>0</v>
      </c>
    </row>
    <row r="123" customFormat="false" ht="15" hidden="false" customHeight="false" outlineLevel="0" collapsed="false">
      <c r="A123" s="5"/>
      <c r="B123" s="5"/>
      <c r="C123" s="5"/>
      <c r="D123" s="5"/>
      <c r="E123" s="18"/>
      <c r="F123" s="5"/>
      <c r="G123" s="18"/>
      <c r="H123" s="5"/>
      <c r="I123" s="18"/>
      <c r="J123" s="18"/>
      <c r="K123" s="18"/>
      <c r="L123" s="18"/>
      <c r="M123" s="18"/>
      <c r="N123" s="18"/>
      <c r="O123" s="18"/>
      <c r="P123" s="18"/>
      <c r="Q123" s="18"/>
      <c r="R123" s="18"/>
      <c r="S123" s="18"/>
      <c r="T123" s="18"/>
      <c r="U123" s="18"/>
      <c r="V123" s="5"/>
      <c r="W123" s="19"/>
      <c r="X123" s="19"/>
      <c r="Y123" s="19"/>
      <c r="Z123" s="19"/>
      <c r="AA123" s="19"/>
      <c r="AB123" s="19"/>
      <c r="AC123" s="19"/>
      <c r="AD123" s="19"/>
      <c r="AE123" s="19"/>
      <c r="AF123" s="19"/>
      <c r="AG123" s="18"/>
      <c r="AH123" s="24" t="str">
        <f aca="false">IF(AS123=0,"",IFERROR(INDEX(RateList,MATCH(G123,CurList,0)),""))</f>
        <v/>
      </c>
      <c r="AI123" s="25" t="str">
        <f aca="false">IF(OR(AS123=0,AH123=""),"",ROUND(N(W123)*AH123,0))</f>
        <v/>
      </c>
      <c r="AJ123" s="25" t="str">
        <f aca="false">IF(OR(AS123=0,AH123=""),"",ROUND(N(X123)*AH123,0))</f>
        <v/>
      </c>
      <c r="AK123" s="25" t="str">
        <f aca="false">IF(OR(AS123=0,AH123=""),"",AI123+AJ123)</f>
        <v/>
      </c>
      <c r="AL123" s="25" t="str">
        <f aca="false">IF(OR(AS123=0,AH123=""),"",ROUND(N(Z123)*AH123,0))</f>
        <v/>
      </c>
      <c r="AM123" s="25" t="str">
        <f aca="false">IF(OR(AS123=0,AH123=""),"",ROUND(N(AA123)*AH123,0))</f>
        <v/>
      </c>
      <c r="AN123" s="25" t="str">
        <f aca="false">IF(OR(AS123=0,AH123=""),"",ROUND(N(AB123)*AH123,0))</f>
        <v/>
      </c>
      <c r="AO123" s="25" t="str">
        <f aca="false">IF(OR(AS123=0,AH123=""),"",ROUND(N(AC123)*AH123,0))</f>
        <v/>
      </c>
      <c r="AP123" s="25" t="str">
        <f aca="false">IF(OR(AS123=0,AH123=""),"",ROUND(N(AD123)*AH123,0))</f>
        <v/>
      </c>
      <c r="AQ123" s="25" t="str">
        <f aca="false">IF(OR(AS123=0,AH123=""),"",ROUND(N(AF123)*AH123,0))</f>
        <v/>
      </c>
      <c r="AR123" s="25" t="str">
        <f aca="false">IF(AS123=0,"",IFERROR(MATCH(C123,JurList,0),999)*1000+ROW())</f>
        <v/>
      </c>
      <c r="AS123" s="25" t="n">
        <f aca="false">IF(COUNTA(B123:C123,W123:AF123)&gt;0,1,0)</f>
        <v>0</v>
      </c>
    </row>
    <row r="124" customFormat="false" ht="15" hidden="false" customHeight="false" outlineLevel="0" collapsed="false">
      <c r="A124" s="5"/>
      <c r="B124" s="5"/>
      <c r="C124" s="5"/>
      <c r="D124" s="5"/>
      <c r="E124" s="18"/>
      <c r="F124" s="5"/>
      <c r="G124" s="18"/>
      <c r="H124" s="5"/>
      <c r="I124" s="18"/>
      <c r="J124" s="18"/>
      <c r="K124" s="18"/>
      <c r="L124" s="18"/>
      <c r="M124" s="18"/>
      <c r="N124" s="18"/>
      <c r="O124" s="18"/>
      <c r="P124" s="18"/>
      <c r="Q124" s="18"/>
      <c r="R124" s="18"/>
      <c r="S124" s="18"/>
      <c r="T124" s="18"/>
      <c r="U124" s="18"/>
      <c r="V124" s="5"/>
      <c r="W124" s="19"/>
      <c r="X124" s="19"/>
      <c r="Y124" s="19"/>
      <c r="Z124" s="19"/>
      <c r="AA124" s="19"/>
      <c r="AB124" s="19"/>
      <c r="AC124" s="19"/>
      <c r="AD124" s="19"/>
      <c r="AE124" s="19"/>
      <c r="AF124" s="19"/>
      <c r="AG124" s="18"/>
      <c r="AH124" s="24" t="str">
        <f aca="false">IF(AS124=0,"",IFERROR(INDEX(RateList,MATCH(G124,CurList,0)),""))</f>
        <v/>
      </c>
      <c r="AI124" s="25" t="str">
        <f aca="false">IF(OR(AS124=0,AH124=""),"",ROUND(N(W124)*AH124,0))</f>
        <v/>
      </c>
      <c r="AJ124" s="25" t="str">
        <f aca="false">IF(OR(AS124=0,AH124=""),"",ROUND(N(X124)*AH124,0))</f>
        <v/>
      </c>
      <c r="AK124" s="25" t="str">
        <f aca="false">IF(OR(AS124=0,AH124=""),"",AI124+AJ124)</f>
        <v/>
      </c>
      <c r="AL124" s="25" t="str">
        <f aca="false">IF(OR(AS124=0,AH124=""),"",ROUND(N(Z124)*AH124,0))</f>
        <v/>
      </c>
      <c r="AM124" s="25" t="str">
        <f aca="false">IF(OR(AS124=0,AH124=""),"",ROUND(N(AA124)*AH124,0))</f>
        <v/>
      </c>
      <c r="AN124" s="25" t="str">
        <f aca="false">IF(OR(AS124=0,AH124=""),"",ROUND(N(AB124)*AH124,0))</f>
        <v/>
      </c>
      <c r="AO124" s="25" t="str">
        <f aca="false">IF(OR(AS124=0,AH124=""),"",ROUND(N(AC124)*AH124,0))</f>
        <v/>
      </c>
      <c r="AP124" s="25" t="str">
        <f aca="false">IF(OR(AS124=0,AH124=""),"",ROUND(N(AD124)*AH124,0))</f>
        <v/>
      </c>
      <c r="AQ124" s="25" t="str">
        <f aca="false">IF(OR(AS124=0,AH124=""),"",ROUND(N(AF124)*AH124,0))</f>
        <v/>
      </c>
      <c r="AR124" s="25" t="str">
        <f aca="false">IF(AS124=0,"",IFERROR(MATCH(C124,JurList,0),999)*1000+ROW())</f>
        <v/>
      </c>
      <c r="AS124" s="25" t="n">
        <f aca="false">IF(COUNTA(B124:C124,W124:AF124)&gt;0,1,0)</f>
        <v>0</v>
      </c>
    </row>
    <row r="125" customFormat="false" ht="15" hidden="false" customHeight="false" outlineLevel="0" collapsed="false">
      <c r="A125" s="5"/>
      <c r="B125" s="5"/>
      <c r="C125" s="5"/>
      <c r="D125" s="5"/>
      <c r="E125" s="18"/>
      <c r="F125" s="5"/>
      <c r="G125" s="18"/>
      <c r="H125" s="5"/>
      <c r="I125" s="18"/>
      <c r="J125" s="18"/>
      <c r="K125" s="18"/>
      <c r="L125" s="18"/>
      <c r="M125" s="18"/>
      <c r="N125" s="18"/>
      <c r="O125" s="18"/>
      <c r="P125" s="18"/>
      <c r="Q125" s="18"/>
      <c r="R125" s="18"/>
      <c r="S125" s="18"/>
      <c r="T125" s="18"/>
      <c r="U125" s="18"/>
      <c r="V125" s="5"/>
      <c r="W125" s="19"/>
      <c r="X125" s="19"/>
      <c r="Y125" s="19"/>
      <c r="Z125" s="19"/>
      <c r="AA125" s="19"/>
      <c r="AB125" s="19"/>
      <c r="AC125" s="19"/>
      <c r="AD125" s="19"/>
      <c r="AE125" s="19"/>
      <c r="AF125" s="19"/>
      <c r="AG125" s="18"/>
      <c r="AH125" s="24" t="str">
        <f aca="false">IF(AS125=0,"",IFERROR(INDEX(RateList,MATCH(G125,CurList,0)),""))</f>
        <v/>
      </c>
      <c r="AI125" s="25" t="str">
        <f aca="false">IF(OR(AS125=0,AH125=""),"",ROUND(N(W125)*AH125,0))</f>
        <v/>
      </c>
      <c r="AJ125" s="25" t="str">
        <f aca="false">IF(OR(AS125=0,AH125=""),"",ROUND(N(X125)*AH125,0))</f>
        <v/>
      </c>
      <c r="AK125" s="25" t="str">
        <f aca="false">IF(OR(AS125=0,AH125=""),"",AI125+AJ125)</f>
        <v/>
      </c>
      <c r="AL125" s="25" t="str">
        <f aca="false">IF(OR(AS125=0,AH125=""),"",ROUND(N(Z125)*AH125,0))</f>
        <v/>
      </c>
      <c r="AM125" s="25" t="str">
        <f aca="false">IF(OR(AS125=0,AH125=""),"",ROUND(N(AA125)*AH125,0))</f>
        <v/>
      </c>
      <c r="AN125" s="25" t="str">
        <f aca="false">IF(OR(AS125=0,AH125=""),"",ROUND(N(AB125)*AH125,0))</f>
        <v/>
      </c>
      <c r="AO125" s="25" t="str">
        <f aca="false">IF(OR(AS125=0,AH125=""),"",ROUND(N(AC125)*AH125,0))</f>
        <v/>
      </c>
      <c r="AP125" s="25" t="str">
        <f aca="false">IF(OR(AS125=0,AH125=""),"",ROUND(N(AD125)*AH125,0))</f>
        <v/>
      </c>
      <c r="AQ125" s="25" t="str">
        <f aca="false">IF(OR(AS125=0,AH125=""),"",ROUND(N(AF125)*AH125,0))</f>
        <v/>
      </c>
      <c r="AR125" s="25" t="str">
        <f aca="false">IF(AS125=0,"",IFERROR(MATCH(C125,JurList,0),999)*1000+ROW())</f>
        <v/>
      </c>
      <c r="AS125" s="25" t="n">
        <f aca="false">IF(COUNTA(B125:C125,W125:AF125)&gt;0,1,0)</f>
        <v>0</v>
      </c>
    </row>
    <row r="126" customFormat="false" ht="15" hidden="false" customHeight="false" outlineLevel="0" collapsed="false">
      <c r="A126" s="5"/>
      <c r="B126" s="5"/>
      <c r="C126" s="5"/>
      <c r="D126" s="5"/>
      <c r="E126" s="18"/>
      <c r="F126" s="5"/>
      <c r="G126" s="18"/>
      <c r="H126" s="5"/>
      <c r="I126" s="18"/>
      <c r="J126" s="18"/>
      <c r="K126" s="18"/>
      <c r="L126" s="18"/>
      <c r="M126" s="18"/>
      <c r="N126" s="18"/>
      <c r="O126" s="18"/>
      <c r="P126" s="18"/>
      <c r="Q126" s="18"/>
      <c r="R126" s="18"/>
      <c r="S126" s="18"/>
      <c r="T126" s="18"/>
      <c r="U126" s="18"/>
      <c r="V126" s="5"/>
      <c r="W126" s="19"/>
      <c r="X126" s="19"/>
      <c r="Y126" s="19"/>
      <c r="Z126" s="19"/>
      <c r="AA126" s="19"/>
      <c r="AB126" s="19"/>
      <c r="AC126" s="19"/>
      <c r="AD126" s="19"/>
      <c r="AE126" s="19"/>
      <c r="AF126" s="19"/>
      <c r="AG126" s="18"/>
      <c r="AH126" s="24" t="str">
        <f aca="false">IF(AS126=0,"",IFERROR(INDEX(RateList,MATCH(G126,CurList,0)),""))</f>
        <v/>
      </c>
      <c r="AI126" s="25" t="str">
        <f aca="false">IF(OR(AS126=0,AH126=""),"",ROUND(N(W126)*AH126,0))</f>
        <v/>
      </c>
      <c r="AJ126" s="25" t="str">
        <f aca="false">IF(OR(AS126=0,AH126=""),"",ROUND(N(X126)*AH126,0))</f>
        <v/>
      </c>
      <c r="AK126" s="25" t="str">
        <f aca="false">IF(OR(AS126=0,AH126=""),"",AI126+AJ126)</f>
        <v/>
      </c>
      <c r="AL126" s="25" t="str">
        <f aca="false">IF(OR(AS126=0,AH126=""),"",ROUND(N(Z126)*AH126,0))</f>
        <v/>
      </c>
      <c r="AM126" s="25" t="str">
        <f aca="false">IF(OR(AS126=0,AH126=""),"",ROUND(N(AA126)*AH126,0))</f>
        <v/>
      </c>
      <c r="AN126" s="25" t="str">
        <f aca="false">IF(OR(AS126=0,AH126=""),"",ROUND(N(AB126)*AH126,0))</f>
        <v/>
      </c>
      <c r="AO126" s="25" t="str">
        <f aca="false">IF(OR(AS126=0,AH126=""),"",ROUND(N(AC126)*AH126,0))</f>
        <v/>
      </c>
      <c r="AP126" s="25" t="str">
        <f aca="false">IF(OR(AS126=0,AH126=""),"",ROUND(N(AD126)*AH126,0))</f>
        <v/>
      </c>
      <c r="AQ126" s="25" t="str">
        <f aca="false">IF(OR(AS126=0,AH126=""),"",ROUND(N(AF126)*AH126,0))</f>
        <v/>
      </c>
      <c r="AR126" s="25" t="str">
        <f aca="false">IF(AS126=0,"",IFERROR(MATCH(C126,JurList,0),999)*1000+ROW())</f>
        <v/>
      </c>
      <c r="AS126" s="25" t="n">
        <f aca="false">IF(COUNTA(B126:C126,W126:AF126)&gt;0,1,0)</f>
        <v>0</v>
      </c>
    </row>
    <row r="127" customFormat="false" ht="15" hidden="false" customHeight="false" outlineLevel="0" collapsed="false">
      <c r="A127" s="5"/>
      <c r="B127" s="5"/>
      <c r="C127" s="5"/>
      <c r="D127" s="5"/>
      <c r="E127" s="18"/>
      <c r="F127" s="5"/>
      <c r="G127" s="18"/>
      <c r="H127" s="5"/>
      <c r="I127" s="18"/>
      <c r="J127" s="18"/>
      <c r="K127" s="18"/>
      <c r="L127" s="18"/>
      <c r="M127" s="18"/>
      <c r="N127" s="18"/>
      <c r="O127" s="18"/>
      <c r="P127" s="18"/>
      <c r="Q127" s="18"/>
      <c r="R127" s="18"/>
      <c r="S127" s="18"/>
      <c r="T127" s="18"/>
      <c r="U127" s="18"/>
      <c r="V127" s="5"/>
      <c r="W127" s="19"/>
      <c r="X127" s="19"/>
      <c r="Y127" s="19"/>
      <c r="Z127" s="19"/>
      <c r="AA127" s="19"/>
      <c r="AB127" s="19"/>
      <c r="AC127" s="19"/>
      <c r="AD127" s="19"/>
      <c r="AE127" s="19"/>
      <c r="AF127" s="19"/>
      <c r="AG127" s="18"/>
      <c r="AH127" s="24" t="str">
        <f aca="false">IF(AS127=0,"",IFERROR(INDEX(RateList,MATCH(G127,CurList,0)),""))</f>
        <v/>
      </c>
      <c r="AI127" s="25" t="str">
        <f aca="false">IF(OR(AS127=0,AH127=""),"",ROUND(N(W127)*AH127,0))</f>
        <v/>
      </c>
      <c r="AJ127" s="25" t="str">
        <f aca="false">IF(OR(AS127=0,AH127=""),"",ROUND(N(X127)*AH127,0))</f>
        <v/>
      </c>
      <c r="AK127" s="25" t="str">
        <f aca="false">IF(OR(AS127=0,AH127=""),"",AI127+AJ127)</f>
        <v/>
      </c>
      <c r="AL127" s="25" t="str">
        <f aca="false">IF(OR(AS127=0,AH127=""),"",ROUND(N(Z127)*AH127,0))</f>
        <v/>
      </c>
      <c r="AM127" s="25" t="str">
        <f aca="false">IF(OR(AS127=0,AH127=""),"",ROUND(N(AA127)*AH127,0))</f>
        <v/>
      </c>
      <c r="AN127" s="25" t="str">
        <f aca="false">IF(OR(AS127=0,AH127=""),"",ROUND(N(AB127)*AH127,0))</f>
        <v/>
      </c>
      <c r="AO127" s="25" t="str">
        <f aca="false">IF(OR(AS127=0,AH127=""),"",ROUND(N(AC127)*AH127,0))</f>
        <v/>
      </c>
      <c r="AP127" s="25" t="str">
        <f aca="false">IF(OR(AS127=0,AH127=""),"",ROUND(N(AD127)*AH127,0))</f>
        <v/>
      </c>
      <c r="AQ127" s="25" t="str">
        <f aca="false">IF(OR(AS127=0,AH127=""),"",ROUND(N(AF127)*AH127,0))</f>
        <v/>
      </c>
      <c r="AR127" s="25" t="str">
        <f aca="false">IF(AS127=0,"",IFERROR(MATCH(C127,JurList,0),999)*1000+ROW())</f>
        <v/>
      </c>
      <c r="AS127" s="25" t="n">
        <f aca="false">IF(COUNTA(B127:C127,W127:AF127)&gt;0,1,0)</f>
        <v>0</v>
      </c>
    </row>
    <row r="128" customFormat="false" ht="15" hidden="false" customHeight="false" outlineLevel="0" collapsed="false">
      <c r="A128" s="5"/>
      <c r="B128" s="5"/>
      <c r="C128" s="5"/>
      <c r="D128" s="5"/>
      <c r="E128" s="18"/>
      <c r="F128" s="5"/>
      <c r="G128" s="18"/>
      <c r="H128" s="5"/>
      <c r="I128" s="18"/>
      <c r="J128" s="18"/>
      <c r="K128" s="18"/>
      <c r="L128" s="18"/>
      <c r="M128" s="18"/>
      <c r="N128" s="18"/>
      <c r="O128" s="18"/>
      <c r="P128" s="18"/>
      <c r="Q128" s="18"/>
      <c r="R128" s="18"/>
      <c r="S128" s="18"/>
      <c r="T128" s="18"/>
      <c r="U128" s="18"/>
      <c r="V128" s="5"/>
      <c r="W128" s="19"/>
      <c r="X128" s="19"/>
      <c r="Y128" s="19"/>
      <c r="Z128" s="19"/>
      <c r="AA128" s="19"/>
      <c r="AB128" s="19"/>
      <c r="AC128" s="19"/>
      <c r="AD128" s="19"/>
      <c r="AE128" s="19"/>
      <c r="AF128" s="19"/>
      <c r="AG128" s="18"/>
      <c r="AH128" s="24" t="str">
        <f aca="false">IF(AS128=0,"",IFERROR(INDEX(RateList,MATCH(G128,CurList,0)),""))</f>
        <v/>
      </c>
      <c r="AI128" s="25" t="str">
        <f aca="false">IF(OR(AS128=0,AH128=""),"",ROUND(N(W128)*AH128,0))</f>
        <v/>
      </c>
      <c r="AJ128" s="25" t="str">
        <f aca="false">IF(OR(AS128=0,AH128=""),"",ROUND(N(X128)*AH128,0))</f>
        <v/>
      </c>
      <c r="AK128" s="25" t="str">
        <f aca="false">IF(OR(AS128=0,AH128=""),"",AI128+AJ128)</f>
        <v/>
      </c>
      <c r="AL128" s="25" t="str">
        <f aca="false">IF(OR(AS128=0,AH128=""),"",ROUND(N(Z128)*AH128,0))</f>
        <v/>
      </c>
      <c r="AM128" s="25" t="str">
        <f aca="false">IF(OR(AS128=0,AH128=""),"",ROUND(N(AA128)*AH128,0))</f>
        <v/>
      </c>
      <c r="AN128" s="25" t="str">
        <f aca="false">IF(OR(AS128=0,AH128=""),"",ROUND(N(AB128)*AH128,0))</f>
        <v/>
      </c>
      <c r="AO128" s="25" t="str">
        <f aca="false">IF(OR(AS128=0,AH128=""),"",ROUND(N(AC128)*AH128,0))</f>
        <v/>
      </c>
      <c r="AP128" s="25" t="str">
        <f aca="false">IF(OR(AS128=0,AH128=""),"",ROUND(N(AD128)*AH128,0))</f>
        <v/>
      </c>
      <c r="AQ128" s="25" t="str">
        <f aca="false">IF(OR(AS128=0,AH128=""),"",ROUND(N(AF128)*AH128,0))</f>
        <v/>
      </c>
      <c r="AR128" s="25" t="str">
        <f aca="false">IF(AS128=0,"",IFERROR(MATCH(C128,JurList,0),999)*1000+ROW())</f>
        <v/>
      </c>
      <c r="AS128" s="25" t="n">
        <f aca="false">IF(COUNTA(B128:C128,W128:AF128)&gt;0,1,0)</f>
        <v>0</v>
      </c>
    </row>
    <row r="129" customFormat="false" ht="15" hidden="false" customHeight="false" outlineLevel="0" collapsed="false">
      <c r="A129" s="5"/>
      <c r="B129" s="5"/>
      <c r="C129" s="5"/>
      <c r="D129" s="5"/>
      <c r="E129" s="18"/>
      <c r="F129" s="5"/>
      <c r="G129" s="18"/>
      <c r="H129" s="5"/>
      <c r="I129" s="18"/>
      <c r="J129" s="18"/>
      <c r="K129" s="18"/>
      <c r="L129" s="18"/>
      <c r="M129" s="18"/>
      <c r="N129" s="18"/>
      <c r="O129" s="18"/>
      <c r="P129" s="18"/>
      <c r="Q129" s="18"/>
      <c r="R129" s="18"/>
      <c r="S129" s="18"/>
      <c r="T129" s="18"/>
      <c r="U129" s="18"/>
      <c r="V129" s="5"/>
      <c r="W129" s="19"/>
      <c r="X129" s="19"/>
      <c r="Y129" s="19"/>
      <c r="Z129" s="19"/>
      <c r="AA129" s="19"/>
      <c r="AB129" s="19"/>
      <c r="AC129" s="19"/>
      <c r="AD129" s="19"/>
      <c r="AE129" s="19"/>
      <c r="AF129" s="19"/>
      <c r="AG129" s="18"/>
      <c r="AH129" s="24" t="str">
        <f aca="false">IF(AS129=0,"",IFERROR(INDEX(RateList,MATCH(G129,CurList,0)),""))</f>
        <v/>
      </c>
      <c r="AI129" s="25" t="str">
        <f aca="false">IF(OR(AS129=0,AH129=""),"",ROUND(N(W129)*AH129,0))</f>
        <v/>
      </c>
      <c r="AJ129" s="25" t="str">
        <f aca="false">IF(OR(AS129=0,AH129=""),"",ROUND(N(X129)*AH129,0))</f>
        <v/>
      </c>
      <c r="AK129" s="25" t="str">
        <f aca="false">IF(OR(AS129=0,AH129=""),"",AI129+AJ129)</f>
        <v/>
      </c>
      <c r="AL129" s="25" t="str">
        <f aca="false">IF(OR(AS129=0,AH129=""),"",ROUND(N(Z129)*AH129,0))</f>
        <v/>
      </c>
      <c r="AM129" s="25" t="str">
        <f aca="false">IF(OR(AS129=0,AH129=""),"",ROUND(N(AA129)*AH129,0))</f>
        <v/>
      </c>
      <c r="AN129" s="25" t="str">
        <f aca="false">IF(OR(AS129=0,AH129=""),"",ROUND(N(AB129)*AH129,0))</f>
        <v/>
      </c>
      <c r="AO129" s="25" t="str">
        <f aca="false">IF(OR(AS129=0,AH129=""),"",ROUND(N(AC129)*AH129,0))</f>
        <v/>
      </c>
      <c r="AP129" s="25" t="str">
        <f aca="false">IF(OR(AS129=0,AH129=""),"",ROUND(N(AD129)*AH129,0))</f>
        <v/>
      </c>
      <c r="AQ129" s="25" t="str">
        <f aca="false">IF(OR(AS129=0,AH129=""),"",ROUND(N(AF129)*AH129,0))</f>
        <v/>
      </c>
      <c r="AR129" s="25" t="str">
        <f aca="false">IF(AS129=0,"",IFERROR(MATCH(C129,JurList,0),999)*1000+ROW())</f>
        <v/>
      </c>
      <c r="AS129" s="25" t="n">
        <f aca="false">IF(COUNTA(B129:C129,W129:AF129)&gt;0,1,0)</f>
        <v>0</v>
      </c>
    </row>
    <row r="130" customFormat="false" ht="15" hidden="false" customHeight="false" outlineLevel="0" collapsed="false">
      <c r="A130" s="5"/>
      <c r="B130" s="5"/>
      <c r="C130" s="5"/>
      <c r="D130" s="5"/>
      <c r="E130" s="18"/>
      <c r="F130" s="5"/>
      <c r="G130" s="18"/>
      <c r="H130" s="5"/>
      <c r="I130" s="18"/>
      <c r="J130" s="18"/>
      <c r="K130" s="18"/>
      <c r="L130" s="18"/>
      <c r="M130" s="18"/>
      <c r="N130" s="18"/>
      <c r="O130" s="18"/>
      <c r="P130" s="18"/>
      <c r="Q130" s="18"/>
      <c r="R130" s="18"/>
      <c r="S130" s="18"/>
      <c r="T130" s="18"/>
      <c r="U130" s="18"/>
      <c r="V130" s="5"/>
      <c r="W130" s="19"/>
      <c r="X130" s="19"/>
      <c r="Y130" s="19"/>
      <c r="Z130" s="19"/>
      <c r="AA130" s="19"/>
      <c r="AB130" s="19"/>
      <c r="AC130" s="19"/>
      <c r="AD130" s="19"/>
      <c r="AE130" s="19"/>
      <c r="AF130" s="19"/>
      <c r="AG130" s="18"/>
      <c r="AH130" s="24" t="str">
        <f aca="false">IF(AS130=0,"",IFERROR(INDEX(RateList,MATCH(G130,CurList,0)),""))</f>
        <v/>
      </c>
      <c r="AI130" s="25" t="str">
        <f aca="false">IF(OR(AS130=0,AH130=""),"",ROUND(N(W130)*AH130,0))</f>
        <v/>
      </c>
      <c r="AJ130" s="25" t="str">
        <f aca="false">IF(OR(AS130=0,AH130=""),"",ROUND(N(X130)*AH130,0))</f>
        <v/>
      </c>
      <c r="AK130" s="25" t="str">
        <f aca="false">IF(OR(AS130=0,AH130=""),"",AI130+AJ130)</f>
        <v/>
      </c>
      <c r="AL130" s="25" t="str">
        <f aca="false">IF(OR(AS130=0,AH130=""),"",ROUND(N(Z130)*AH130,0))</f>
        <v/>
      </c>
      <c r="AM130" s="25" t="str">
        <f aca="false">IF(OR(AS130=0,AH130=""),"",ROUND(N(AA130)*AH130,0))</f>
        <v/>
      </c>
      <c r="AN130" s="25" t="str">
        <f aca="false">IF(OR(AS130=0,AH130=""),"",ROUND(N(AB130)*AH130,0))</f>
        <v/>
      </c>
      <c r="AO130" s="25" t="str">
        <f aca="false">IF(OR(AS130=0,AH130=""),"",ROUND(N(AC130)*AH130,0))</f>
        <v/>
      </c>
      <c r="AP130" s="25" t="str">
        <f aca="false">IF(OR(AS130=0,AH130=""),"",ROUND(N(AD130)*AH130,0))</f>
        <v/>
      </c>
      <c r="AQ130" s="25" t="str">
        <f aca="false">IF(OR(AS130=0,AH130=""),"",ROUND(N(AF130)*AH130,0))</f>
        <v/>
      </c>
      <c r="AR130" s="25" t="str">
        <f aca="false">IF(AS130=0,"",IFERROR(MATCH(C130,JurList,0),999)*1000+ROW())</f>
        <v/>
      </c>
      <c r="AS130" s="25" t="n">
        <f aca="false">IF(COUNTA(B130:C130,W130:AF130)&gt;0,1,0)</f>
        <v>0</v>
      </c>
    </row>
    <row r="131" customFormat="false" ht="15" hidden="false" customHeight="false" outlineLevel="0" collapsed="false">
      <c r="A131" s="5"/>
      <c r="B131" s="5"/>
      <c r="C131" s="5"/>
      <c r="D131" s="5"/>
      <c r="E131" s="18"/>
      <c r="F131" s="5"/>
      <c r="G131" s="18"/>
      <c r="H131" s="5"/>
      <c r="I131" s="18"/>
      <c r="J131" s="18"/>
      <c r="K131" s="18"/>
      <c r="L131" s="18"/>
      <c r="M131" s="18"/>
      <c r="N131" s="18"/>
      <c r="O131" s="18"/>
      <c r="P131" s="18"/>
      <c r="Q131" s="18"/>
      <c r="R131" s="18"/>
      <c r="S131" s="18"/>
      <c r="T131" s="18"/>
      <c r="U131" s="18"/>
      <c r="V131" s="5"/>
      <c r="W131" s="19"/>
      <c r="X131" s="19"/>
      <c r="Y131" s="19"/>
      <c r="Z131" s="19"/>
      <c r="AA131" s="19"/>
      <c r="AB131" s="19"/>
      <c r="AC131" s="19"/>
      <c r="AD131" s="19"/>
      <c r="AE131" s="19"/>
      <c r="AF131" s="19"/>
      <c r="AG131" s="18"/>
      <c r="AH131" s="24" t="str">
        <f aca="false">IF(AS131=0,"",IFERROR(INDEX(RateList,MATCH(G131,CurList,0)),""))</f>
        <v/>
      </c>
      <c r="AI131" s="25" t="str">
        <f aca="false">IF(OR(AS131=0,AH131=""),"",ROUND(N(W131)*AH131,0))</f>
        <v/>
      </c>
      <c r="AJ131" s="25" t="str">
        <f aca="false">IF(OR(AS131=0,AH131=""),"",ROUND(N(X131)*AH131,0))</f>
        <v/>
      </c>
      <c r="AK131" s="25" t="str">
        <f aca="false">IF(OR(AS131=0,AH131=""),"",AI131+AJ131)</f>
        <v/>
      </c>
      <c r="AL131" s="25" t="str">
        <f aca="false">IF(OR(AS131=0,AH131=""),"",ROUND(N(Z131)*AH131,0))</f>
        <v/>
      </c>
      <c r="AM131" s="25" t="str">
        <f aca="false">IF(OR(AS131=0,AH131=""),"",ROUND(N(AA131)*AH131,0))</f>
        <v/>
      </c>
      <c r="AN131" s="25" t="str">
        <f aca="false">IF(OR(AS131=0,AH131=""),"",ROUND(N(AB131)*AH131,0))</f>
        <v/>
      </c>
      <c r="AO131" s="25" t="str">
        <f aca="false">IF(OR(AS131=0,AH131=""),"",ROUND(N(AC131)*AH131,0))</f>
        <v/>
      </c>
      <c r="AP131" s="25" t="str">
        <f aca="false">IF(OR(AS131=0,AH131=""),"",ROUND(N(AD131)*AH131,0))</f>
        <v/>
      </c>
      <c r="AQ131" s="25" t="str">
        <f aca="false">IF(OR(AS131=0,AH131=""),"",ROUND(N(AF131)*AH131,0))</f>
        <v/>
      </c>
      <c r="AR131" s="25" t="str">
        <f aca="false">IF(AS131=0,"",IFERROR(MATCH(C131,JurList,0),999)*1000+ROW())</f>
        <v/>
      </c>
      <c r="AS131" s="25" t="n">
        <f aca="false">IF(COUNTA(B131:C131,W131:AF131)&gt;0,1,0)</f>
        <v>0</v>
      </c>
    </row>
    <row r="132" customFormat="false" ht="15" hidden="false" customHeight="false" outlineLevel="0" collapsed="false">
      <c r="A132" s="5"/>
      <c r="B132" s="5"/>
      <c r="C132" s="5"/>
      <c r="D132" s="5"/>
      <c r="E132" s="18"/>
      <c r="F132" s="5"/>
      <c r="G132" s="18"/>
      <c r="H132" s="5"/>
      <c r="I132" s="18"/>
      <c r="J132" s="18"/>
      <c r="K132" s="18"/>
      <c r="L132" s="18"/>
      <c r="M132" s="18"/>
      <c r="N132" s="18"/>
      <c r="O132" s="18"/>
      <c r="P132" s="18"/>
      <c r="Q132" s="18"/>
      <c r="R132" s="18"/>
      <c r="S132" s="18"/>
      <c r="T132" s="18"/>
      <c r="U132" s="18"/>
      <c r="V132" s="5"/>
      <c r="W132" s="19"/>
      <c r="X132" s="19"/>
      <c r="Y132" s="19"/>
      <c r="Z132" s="19"/>
      <c r="AA132" s="19"/>
      <c r="AB132" s="19"/>
      <c r="AC132" s="19"/>
      <c r="AD132" s="19"/>
      <c r="AE132" s="19"/>
      <c r="AF132" s="19"/>
      <c r="AG132" s="18"/>
      <c r="AH132" s="24" t="str">
        <f aca="false">IF(AS132=0,"",IFERROR(INDEX(RateList,MATCH(G132,CurList,0)),""))</f>
        <v/>
      </c>
      <c r="AI132" s="25" t="str">
        <f aca="false">IF(OR(AS132=0,AH132=""),"",ROUND(N(W132)*AH132,0))</f>
        <v/>
      </c>
      <c r="AJ132" s="25" t="str">
        <f aca="false">IF(OR(AS132=0,AH132=""),"",ROUND(N(X132)*AH132,0))</f>
        <v/>
      </c>
      <c r="AK132" s="25" t="str">
        <f aca="false">IF(OR(AS132=0,AH132=""),"",AI132+AJ132)</f>
        <v/>
      </c>
      <c r="AL132" s="25" t="str">
        <f aca="false">IF(OR(AS132=0,AH132=""),"",ROUND(N(Z132)*AH132,0))</f>
        <v/>
      </c>
      <c r="AM132" s="25" t="str">
        <f aca="false">IF(OR(AS132=0,AH132=""),"",ROUND(N(AA132)*AH132,0))</f>
        <v/>
      </c>
      <c r="AN132" s="25" t="str">
        <f aca="false">IF(OR(AS132=0,AH132=""),"",ROUND(N(AB132)*AH132,0))</f>
        <v/>
      </c>
      <c r="AO132" s="25" t="str">
        <f aca="false">IF(OR(AS132=0,AH132=""),"",ROUND(N(AC132)*AH132,0))</f>
        <v/>
      </c>
      <c r="AP132" s="25" t="str">
        <f aca="false">IF(OR(AS132=0,AH132=""),"",ROUND(N(AD132)*AH132,0))</f>
        <v/>
      </c>
      <c r="AQ132" s="25" t="str">
        <f aca="false">IF(OR(AS132=0,AH132=""),"",ROUND(N(AF132)*AH132,0))</f>
        <v/>
      </c>
      <c r="AR132" s="25" t="str">
        <f aca="false">IF(AS132=0,"",IFERROR(MATCH(C132,JurList,0),999)*1000+ROW())</f>
        <v/>
      </c>
      <c r="AS132" s="25" t="n">
        <f aca="false">IF(COUNTA(B132:C132,W132:AF132)&gt;0,1,0)</f>
        <v>0</v>
      </c>
    </row>
    <row r="133" customFormat="false" ht="15" hidden="false" customHeight="false" outlineLevel="0" collapsed="false">
      <c r="A133" s="5"/>
      <c r="B133" s="5"/>
      <c r="C133" s="5"/>
      <c r="D133" s="5"/>
      <c r="E133" s="18"/>
      <c r="F133" s="5"/>
      <c r="G133" s="18"/>
      <c r="H133" s="5"/>
      <c r="I133" s="18"/>
      <c r="J133" s="18"/>
      <c r="K133" s="18"/>
      <c r="L133" s="18"/>
      <c r="M133" s="18"/>
      <c r="N133" s="18"/>
      <c r="O133" s="18"/>
      <c r="P133" s="18"/>
      <c r="Q133" s="18"/>
      <c r="R133" s="18"/>
      <c r="S133" s="18"/>
      <c r="T133" s="18"/>
      <c r="U133" s="18"/>
      <c r="V133" s="5"/>
      <c r="W133" s="19"/>
      <c r="X133" s="19"/>
      <c r="Y133" s="19"/>
      <c r="Z133" s="19"/>
      <c r="AA133" s="19"/>
      <c r="AB133" s="19"/>
      <c r="AC133" s="19"/>
      <c r="AD133" s="19"/>
      <c r="AE133" s="19"/>
      <c r="AF133" s="19"/>
      <c r="AG133" s="18"/>
      <c r="AH133" s="24" t="str">
        <f aca="false">IF(AS133=0,"",IFERROR(INDEX(RateList,MATCH(G133,CurList,0)),""))</f>
        <v/>
      </c>
      <c r="AI133" s="25" t="str">
        <f aca="false">IF(OR(AS133=0,AH133=""),"",ROUND(N(W133)*AH133,0))</f>
        <v/>
      </c>
      <c r="AJ133" s="25" t="str">
        <f aca="false">IF(OR(AS133=0,AH133=""),"",ROUND(N(X133)*AH133,0))</f>
        <v/>
      </c>
      <c r="AK133" s="25" t="str">
        <f aca="false">IF(OR(AS133=0,AH133=""),"",AI133+AJ133)</f>
        <v/>
      </c>
      <c r="AL133" s="25" t="str">
        <f aca="false">IF(OR(AS133=0,AH133=""),"",ROUND(N(Z133)*AH133,0))</f>
        <v/>
      </c>
      <c r="AM133" s="25" t="str">
        <f aca="false">IF(OR(AS133=0,AH133=""),"",ROUND(N(AA133)*AH133,0))</f>
        <v/>
      </c>
      <c r="AN133" s="25" t="str">
        <f aca="false">IF(OR(AS133=0,AH133=""),"",ROUND(N(AB133)*AH133,0))</f>
        <v/>
      </c>
      <c r="AO133" s="25" t="str">
        <f aca="false">IF(OR(AS133=0,AH133=""),"",ROUND(N(AC133)*AH133,0))</f>
        <v/>
      </c>
      <c r="AP133" s="25" t="str">
        <f aca="false">IF(OR(AS133=0,AH133=""),"",ROUND(N(AD133)*AH133,0))</f>
        <v/>
      </c>
      <c r="AQ133" s="25" t="str">
        <f aca="false">IF(OR(AS133=0,AH133=""),"",ROUND(N(AF133)*AH133,0))</f>
        <v/>
      </c>
      <c r="AR133" s="25" t="str">
        <f aca="false">IF(AS133=0,"",IFERROR(MATCH(C133,JurList,0),999)*1000+ROW())</f>
        <v/>
      </c>
      <c r="AS133" s="25" t="n">
        <f aca="false">IF(COUNTA(B133:C133,W133:AF133)&gt;0,1,0)</f>
        <v>0</v>
      </c>
    </row>
    <row r="134" customFormat="false" ht="15" hidden="false" customHeight="false" outlineLevel="0" collapsed="false">
      <c r="A134" s="5"/>
      <c r="B134" s="5"/>
      <c r="C134" s="5"/>
      <c r="D134" s="5"/>
      <c r="E134" s="18"/>
      <c r="F134" s="5"/>
      <c r="G134" s="18"/>
      <c r="H134" s="5"/>
      <c r="I134" s="18"/>
      <c r="J134" s="18"/>
      <c r="K134" s="18"/>
      <c r="L134" s="18"/>
      <c r="M134" s="18"/>
      <c r="N134" s="18"/>
      <c r="O134" s="18"/>
      <c r="P134" s="18"/>
      <c r="Q134" s="18"/>
      <c r="R134" s="18"/>
      <c r="S134" s="18"/>
      <c r="T134" s="18"/>
      <c r="U134" s="18"/>
      <c r="V134" s="5"/>
      <c r="W134" s="19"/>
      <c r="X134" s="19"/>
      <c r="Y134" s="19"/>
      <c r="Z134" s="19"/>
      <c r="AA134" s="19"/>
      <c r="AB134" s="19"/>
      <c r="AC134" s="19"/>
      <c r="AD134" s="19"/>
      <c r="AE134" s="19"/>
      <c r="AF134" s="19"/>
      <c r="AG134" s="18"/>
      <c r="AH134" s="24" t="str">
        <f aca="false">IF(AS134=0,"",IFERROR(INDEX(RateList,MATCH(G134,CurList,0)),""))</f>
        <v/>
      </c>
      <c r="AI134" s="25" t="str">
        <f aca="false">IF(OR(AS134=0,AH134=""),"",ROUND(N(W134)*AH134,0))</f>
        <v/>
      </c>
      <c r="AJ134" s="25" t="str">
        <f aca="false">IF(OR(AS134=0,AH134=""),"",ROUND(N(X134)*AH134,0))</f>
        <v/>
      </c>
      <c r="AK134" s="25" t="str">
        <f aca="false">IF(OR(AS134=0,AH134=""),"",AI134+AJ134)</f>
        <v/>
      </c>
      <c r="AL134" s="25" t="str">
        <f aca="false">IF(OR(AS134=0,AH134=""),"",ROUND(N(Z134)*AH134,0))</f>
        <v/>
      </c>
      <c r="AM134" s="25" t="str">
        <f aca="false">IF(OR(AS134=0,AH134=""),"",ROUND(N(AA134)*AH134,0))</f>
        <v/>
      </c>
      <c r="AN134" s="25" t="str">
        <f aca="false">IF(OR(AS134=0,AH134=""),"",ROUND(N(AB134)*AH134,0))</f>
        <v/>
      </c>
      <c r="AO134" s="25" t="str">
        <f aca="false">IF(OR(AS134=0,AH134=""),"",ROUND(N(AC134)*AH134,0))</f>
        <v/>
      </c>
      <c r="AP134" s="25" t="str">
        <f aca="false">IF(OR(AS134=0,AH134=""),"",ROUND(N(AD134)*AH134,0))</f>
        <v/>
      </c>
      <c r="AQ134" s="25" t="str">
        <f aca="false">IF(OR(AS134=0,AH134=""),"",ROUND(N(AF134)*AH134,0))</f>
        <v/>
      </c>
      <c r="AR134" s="25" t="str">
        <f aca="false">IF(AS134=0,"",IFERROR(MATCH(C134,JurList,0),999)*1000+ROW())</f>
        <v/>
      </c>
      <c r="AS134" s="25" t="n">
        <f aca="false">IF(COUNTA(B134:C134,W134:AF134)&gt;0,1,0)</f>
        <v>0</v>
      </c>
    </row>
    <row r="135" customFormat="false" ht="15" hidden="false" customHeight="false" outlineLevel="0" collapsed="false">
      <c r="A135" s="5"/>
      <c r="B135" s="5"/>
      <c r="C135" s="5"/>
      <c r="D135" s="5"/>
      <c r="E135" s="18"/>
      <c r="F135" s="5"/>
      <c r="G135" s="18"/>
      <c r="H135" s="5"/>
      <c r="I135" s="18"/>
      <c r="J135" s="18"/>
      <c r="K135" s="18"/>
      <c r="L135" s="18"/>
      <c r="M135" s="18"/>
      <c r="N135" s="18"/>
      <c r="O135" s="18"/>
      <c r="P135" s="18"/>
      <c r="Q135" s="18"/>
      <c r="R135" s="18"/>
      <c r="S135" s="18"/>
      <c r="T135" s="18"/>
      <c r="U135" s="18"/>
      <c r="V135" s="5"/>
      <c r="W135" s="19"/>
      <c r="X135" s="19"/>
      <c r="Y135" s="19"/>
      <c r="Z135" s="19"/>
      <c r="AA135" s="19"/>
      <c r="AB135" s="19"/>
      <c r="AC135" s="19"/>
      <c r="AD135" s="19"/>
      <c r="AE135" s="19"/>
      <c r="AF135" s="19"/>
      <c r="AG135" s="18"/>
      <c r="AH135" s="24" t="str">
        <f aca="false">IF(AS135=0,"",IFERROR(INDEX(RateList,MATCH(G135,CurList,0)),""))</f>
        <v/>
      </c>
      <c r="AI135" s="25" t="str">
        <f aca="false">IF(OR(AS135=0,AH135=""),"",ROUND(N(W135)*AH135,0))</f>
        <v/>
      </c>
      <c r="AJ135" s="25" t="str">
        <f aca="false">IF(OR(AS135=0,AH135=""),"",ROUND(N(X135)*AH135,0))</f>
        <v/>
      </c>
      <c r="AK135" s="25" t="str">
        <f aca="false">IF(OR(AS135=0,AH135=""),"",AI135+AJ135)</f>
        <v/>
      </c>
      <c r="AL135" s="25" t="str">
        <f aca="false">IF(OR(AS135=0,AH135=""),"",ROUND(N(Z135)*AH135,0))</f>
        <v/>
      </c>
      <c r="AM135" s="25" t="str">
        <f aca="false">IF(OR(AS135=0,AH135=""),"",ROUND(N(AA135)*AH135,0))</f>
        <v/>
      </c>
      <c r="AN135" s="25" t="str">
        <f aca="false">IF(OR(AS135=0,AH135=""),"",ROUND(N(AB135)*AH135,0))</f>
        <v/>
      </c>
      <c r="AO135" s="25" t="str">
        <f aca="false">IF(OR(AS135=0,AH135=""),"",ROUND(N(AC135)*AH135,0))</f>
        <v/>
      </c>
      <c r="AP135" s="25" t="str">
        <f aca="false">IF(OR(AS135=0,AH135=""),"",ROUND(N(AD135)*AH135,0))</f>
        <v/>
      </c>
      <c r="AQ135" s="25" t="str">
        <f aca="false">IF(OR(AS135=0,AH135=""),"",ROUND(N(AF135)*AH135,0))</f>
        <v/>
      </c>
      <c r="AR135" s="25" t="str">
        <f aca="false">IF(AS135=0,"",IFERROR(MATCH(C135,JurList,0),999)*1000+ROW())</f>
        <v/>
      </c>
      <c r="AS135" s="25" t="n">
        <f aca="false">IF(COUNTA(B135:C135,W135:AF135)&gt;0,1,0)</f>
        <v>0</v>
      </c>
    </row>
    <row r="136" customFormat="false" ht="15" hidden="false" customHeight="false" outlineLevel="0" collapsed="false">
      <c r="A136" s="5"/>
      <c r="B136" s="5"/>
      <c r="C136" s="5"/>
      <c r="D136" s="5"/>
      <c r="E136" s="18"/>
      <c r="F136" s="5"/>
      <c r="G136" s="18"/>
      <c r="H136" s="5"/>
      <c r="I136" s="18"/>
      <c r="J136" s="18"/>
      <c r="K136" s="18"/>
      <c r="L136" s="18"/>
      <c r="M136" s="18"/>
      <c r="N136" s="18"/>
      <c r="O136" s="18"/>
      <c r="P136" s="18"/>
      <c r="Q136" s="18"/>
      <c r="R136" s="18"/>
      <c r="S136" s="18"/>
      <c r="T136" s="18"/>
      <c r="U136" s="18"/>
      <c r="V136" s="5"/>
      <c r="W136" s="19"/>
      <c r="X136" s="19"/>
      <c r="Y136" s="19"/>
      <c r="Z136" s="19"/>
      <c r="AA136" s="19"/>
      <c r="AB136" s="19"/>
      <c r="AC136" s="19"/>
      <c r="AD136" s="19"/>
      <c r="AE136" s="19"/>
      <c r="AF136" s="19"/>
      <c r="AG136" s="18"/>
      <c r="AH136" s="24" t="str">
        <f aca="false">IF(AS136=0,"",IFERROR(INDEX(RateList,MATCH(G136,CurList,0)),""))</f>
        <v/>
      </c>
      <c r="AI136" s="25" t="str">
        <f aca="false">IF(OR(AS136=0,AH136=""),"",ROUND(N(W136)*AH136,0))</f>
        <v/>
      </c>
      <c r="AJ136" s="25" t="str">
        <f aca="false">IF(OR(AS136=0,AH136=""),"",ROUND(N(X136)*AH136,0))</f>
        <v/>
      </c>
      <c r="AK136" s="25" t="str">
        <f aca="false">IF(OR(AS136=0,AH136=""),"",AI136+AJ136)</f>
        <v/>
      </c>
      <c r="AL136" s="25" t="str">
        <f aca="false">IF(OR(AS136=0,AH136=""),"",ROUND(N(Z136)*AH136,0))</f>
        <v/>
      </c>
      <c r="AM136" s="25" t="str">
        <f aca="false">IF(OR(AS136=0,AH136=""),"",ROUND(N(AA136)*AH136,0))</f>
        <v/>
      </c>
      <c r="AN136" s="25" t="str">
        <f aca="false">IF(OR(AS136=0,AH136=""),"",ROUND(N(AB136)*AH136,0))</f>
        <v/>
      </c>
      <c r="AO136" s="25" t="str">
        <f aca="false">IF(OR(AS136=0,AH136=""),"",ROUND(N(AC136)*AH136,0))</f>
        <v/>
      </c>
      <c r="AP136" s="25" t="str">
        <f aca="false">IF(OR(AS136=0,AH136=""),"",ROUND(N(AD136)*AH136,0))</f>
        <v/>
      </c>
      <c r="AQ136" s="25" t="str">
        <f aca="false">IF(OR(AS136=0,AH136=""),"",ROUND(N(AF136)*AH136,0))</f>
        <v/>
      </c>
      <c r="AR136" s="25" t="str">
        <f aca="false">IF(AS136=0,"",IFERROR(MATCH(C136,JurList,0),999)*1000+ROW())</f>
        <v/>
      </c>
      <c r="AS136" s="25" t="n">
        <f aca="false">IF(COUNTA(B136:C136,W136:AF136)&gt;0,1,0)</f>
        <v>0</v>
      </c>
    </row>
    <row r="137" customFormat="false" ht="15" hidden="false" customHeight="false" outlineLevel="0" collapsed="false">
      <c r="A137" s="5"/>
      <c r="B137" s="5"/>
      <c r="C137" s="5"/>
      <c r="D137" s="5"/>
      <c r="E137" s="18"/>
      <c r="F137" s="5"/>
      <c r="G137" s="18"/>
      <c r="H137" s="5"/>
      <c r="I137" s="18"/>
      <c r="J137" s="18"/>
      <c r="K137" s="18"/>
      <c r="L137" s="18"/>
      <c r="M137" s="18"/>
      <c r="N137" s="18"/>
      <c r="O137" s="18"/>
      <c r="P137" s="18"/>
      <c r="Q137" s="18"/>
      <c r="R137" s="18"/>
      <c r="S137" s="18"/>
      <c r="T137" s="18"/>
      <c r="U137" s="18"/>
      <c r="V137" s="5"/>
      <c r="W137" s="19"/>
      <c r="X137" s="19"/>
      <c r="Y137" s="19"/>
      <c r="Z137" s="19"/>
      <c r="AA137" s="19"/>
      <c r="AB137" s="19"/>
      <c r="AC137" s="19"/>
      <c r="AD137" s="19"/>
      <c r="AE137" s="19"/>
      <c r="AF137" s="19"/>
      <c r="AG137" s="18"/>
      <c r="AH137" s="24" t="str">
        <f aca="false">IF(AS137=0,"",IFERROR(INDEX(RateList,MATCH(G137,CurList,0)),""))</f>
        <v/>
      </c>
      <c r="AI137" s="25" t="str">
        <f aca="false">IF(OR(AS137=0,AH137=""),"",ROUND(N(W137)*AH137,0))</f>
        <v/>
      </c>
      <c r="AJ137" s="25" t="str">
        <f aca="false">IF(OR(AS137=0,AH137=""),"",ROUND(N(X137)*AH137,0))</f>
        <v/>
      </c>
      <c r="AK137" s="25" t="str">
        <f aca="false">IF(OR(AS137=0,AH137=""),"",AI137+AJ137)</f>
        <v/>
      </c>
      <c r="AL137" s="25" t="str">
        <f aca="false">IF(OR(AS137=0,AH137=""),"",ROUND(N(Z137)*AH137,0))</f>
        <v/>
      </c>
      <c r="AM137" s="25" t="str">
        <f aca="false">IF(OR(AS137=0,AH137=""),"",ROUND(N(AA137)*AH137,0))</f>
        <v/>
      </c>
      <c r="AN137" s="25" t="str">
        <f aca="false">IF(OR(AS137=0,AH137=""),"",ROUND(N(AB137)*AH137,0))</f>
        <v/>
      </c>
      <c r="AO137" s="25" t="str">
        <f aca="false">IF(OR(AS137=0,AH137=""),"",ROUND(N(AC137)*AH137,0))</f>
        <v/>
      </c>
      <c r="AP137" s="25" t="str">
        <f aca="false">IF(OR(AS137=0,AH137=""),"",ROUND(N(AD137)*AH137,0))</f>
        <v/>
      </c>
      <c r="AQ137" s="25" t="str">
        <f aca="false">IF(OR(AS137=0,AH137=""),"",ROUND(N(AF137)*AH137,0))</f>
        <v/>
      </c>
      <c r="AR137" s="25" t="str">
        <f aca="false">IF(AS137=0,"",IFERROR(MATCH(C137,JurList,0),999)*1000+ROW())</f>
        <v/>
      </c>
      <c r="AS137" s="25" t="n">
        <f aca="false">IF(COUNTA(B137:C137,W137:AF137)&gt;0,1,0)</f>
        <v>0</v>
      </c>
    </row>
    <row r="138" customFormat="false" ht="15" hidden="false" customHeight="false" outlineLevel="0" collapsed="false">
      <c r="A138" s="5"/>
      <c r="B138" s="5"/>
      <c r="C138" s="5"/>
      <c r="D138" s="5"/>
      <c r="E138" s="18"/>
      <c r="F138" s="5"/>
      <c r="G138" s="18"/>
      <c r="H138" s="5"/>
      <c r="I138" s="18"/>
      <c r="J138" s="18"/>
      <c r="K138" s="18"/>
      <c r="L138" s="18"/>
      <c r="M138" s="18"/>
      <c r="N138" s="18"/>
      <c r="O138" s="18"/>
      <c r="P138" s="18"/>
      <c r="Q138" s="18"/>
      <c r="R138" s="18"/>
      <c r="S138" s="18"/>
      <c r="T138" s="18"/>
      <c r="U138" s="18"/>
      <c r="V138" s="5"/>
      <c r="W138" s="19"/>
      <c r="X138" s="19"/>
      <c r="Y138" s="19"/>
      <c r="Z138" s="19"/>
      <c r="AA138" s="19"/>
      <c r="AB138" s="19"/>
      <c r="AC138" s="19"/>
      <c r="AD138" s="19"/>
      <c r="AE138" s="19"/>
      <c r="AF138" s="19"/>
      <c r="AG138" s="18"/>
      <c r="AH138" s="24" t="str">
        <f aca="false">IF(AS138=0,"",IFERROR(INDEX(RateList,MATCH(G138,CurList,0)),""))</f>
        <v/>
      </c>
      <c r="AI138" s="25" t="str">
        <f aca="false">IF(OR(AS138=0,AH138=""),"",ROUND(N(W138)*AH138,0))</f>
        <v/>
      </c>
      <c r="AJ138" s="25" t="str">
        <f aca="false">IF(OR(AS138=0,AH138=""),"",ROUND(N(X138)*AH138,0))</f>
        <v/>
      </c>
      <c r="AK138" s="25" t="str">
        <f aca="false">IF(OR(AS138=0,AH138=""),"",AI138+AJ138)</f>
        <v/>
      </c>
      <c r="AL138" s="25" t="str">
        <f aca="false">IF(OR(AS138=0,AH138=""),"",ROUND(N(Z138)*AH138,0))</f>
        <v/>
      </c>
      <c r="AM138" s="25" t="str">
        <f aca="false">IF(OR(AS138=0,AH138=""),"",ROUND(N(AA138)*AH138,0))</f>
        <v/>
      </c>
      <c r="AN138" s="25" t="str">
        <f aca="false">IF(OR(AS138=0,AH138=""),"",ROUND(N(AB138)*AH138,0))</f>
        <v/>
      </c>
      <c r="AO138" s="25" t="str">
        <f aca="false">IF(OR(AS138=0,AH138=""),"",ROUND(N(AC138)*AH138,0))</f>
        <v/>
      </c>
      <c r="AP138" s="25" t="str">
        <f aca="false">IF(OR(AS138=0,AH138=""),"",ROUND(N(AD138)*AH138,0))</f>
        <v/>
      </c>
      <c r="AQ138" s="25" t="str">
        <f aca="false">IF(OR(AS138=0,AH138=""),"",ROUND(N(AF138)*AH138,0))</f>
        <v/>
      </c>
      <c r="AR138" s="25" t="str">
        <f aca="false">IF(AS138=0,"",IFERROR(MATCH(C138,JurList,0),999)*1000+ROW())</f>
        <v/>
      </c>
      <c r="AS138" s="25" t="n">
        <f aca="false">IF(COUNTA(B138:C138,W138:AF138)&gt;0,1,0)</f>
        <v>0</v>
      </c>
    </row>
    <row r="139" customFormat="false" ht="15" hidden="false" customHeight="false" outlineLevel="0" collapsed="false">
      <c r="A139" s="5"/>
      <c r="B139" s="5"/>
      <c r="C139" s="5"/>
      <c r="D139" s="5"/>
      <c r="E139" s="18"/>
      <c r="F139" s="5"/>
      <c r="G139" s="18"/>
      <c r="H139" s="5"/>
      <c r="I139" s="18"/>
      <c r="J139" s="18"/>
      <c r="K139" s="18"/>
      <c r="L139" s="18"/>
      <c r="M139" s="18"/>
      <c r="N139" s="18"/>
      <c r="O139" s="18"/>
      <c r="P139" s="18"/>
      <c r="Q139" s="18"/>
      <c r="R139" s="18"/>
      <c r="S139" s="18"/>
      <c r="T139" s="18"/>
      <c r="U139" s="18"/>
      <c r="V139" s="5"/>
      <c r="W139" s="19"/>
      <c r="X139" s="19"/>
      <c r="Y139" s="19"/>
      <c r="Z139" s="19"/>
      <c r="AA139" s="19"/>
      <c r="AB139" s="19"/>
      <c r="AC139" s="19"/>
      <c r="AD139" s="19"/>
      <c r="AE139" s="19"/>
      <c r="AF139" s="19"/>
      <c r="AG139" s="18"/>
      <c r="AH139" s="24" t="str">
        <f aca="false">IF(AS139=0,"",IFERROR(INDEX(RateList,MATCH(G139,CurList,0)),""))</f>
        <v/>
      </c>
      <c r="AI139" s="25" t="str">
        <f aca="false">IF(OR(AS139=0,AH139=""),"",ROUND(N(W139)*AH139,0))</f>
        <v/>
      </c>
      <c r="AJ139" s="25" t="str">
        <f aca="false">IF(OR(AS139=0,AH139=""),"",ROUND(N(X139)*AH139,0))</f>
        <v/>
      </c>
      <c r="AK139" s="25" t="str">
        <f aca="false">IF(OR(AS139=0,AH139=""),"",AI139+AJ139)</f>
        <v/>
      </c>
      <c r="AL139" s="25" t="str">
        <f aca="false">IF(OR(AS139=0,AH139=""),"",ROUND(N(Z139)*AH139,0))</f>
        <v/>
      </c>
      <c r="AM139" s="25" t="str">
        <f aca="false">IF(OR(AS139=0,AH139=""),"",ROUND(N(AA139)*AH139,0))</f>
        <v/>
      </c>
      <c r="AN139" s="25" t="str">
        <f aca="false">IF(OR(AS139=0,AH139=""),"",ROUND(N(AB139)*AH139,0))</f>
        <v/>
      </c>
      <c r="AO139" s="25" t="str">
        <f aca="false">IF(OR(AS139=0,AH139=""),"",ROUND(N(AC139)*AH139,0))</f>
        <v/>
      </c>
      <c r="AP139" s="25" t="str">
        <f aca="false">IF(OR(AS139=0,AH139=""),"",ROUND(N(AD139)*AH139,0))</f>
        <v/>
      </c>
      <c r="AQ139" s="25" t="str">
        <f aca="false">IF(OR(AS139=0,AH139=""),"",ROUND(N(AF139)*AH139,0))</f>
        <v/>
      </c>
      <c r="AR139" s="25" t="str">
        <f aca="false">IF(AS139=0,"",IFERROR(MATCH(C139,JurList,0),999)*1000+ROW())</f>
        <v/>
      </c>
      <c r="AS139" s="25" t="n">
        <f aca="false">IF(COUNTA(B139:C139,W139:AF139)&gt;0,1,0)</f>
        <v>0</v>
      </c>
    </row>
    <row r="140" customFormat="false" ht="15" hidden="false" customHeight="false" outlineLevel="0" collapsed="false">
      <c r="A140" s="5"/>
      <c r="B140" s="5"/>
      <c r="C140" s="5"/>
      <c r="D140" s="5"/>
      <c r="E140" s="18"/>
      <c r="F140" s="5"/>
      <c r="G140" s="18"/>
      <c r="H140" s="5"/>
      <c r="I140" s="18"/>
      <c r="J140" s="18"/>
      <c r="K140" s="18"/>
      <c r="L140" s="18"/>
      <c r="M140" s="18"/>
      <c r="N140" s="18"/>
      <c r="O140" s="18"/>
      <c r="P140" s="18"/>
      <c r="Q140" s="18"/>
      <c r="R140" s="18"/>
      <c r="S140" s="18"/>
      <c r="T140" s="18"/>
      <c r="U140" s="18"/>
      <c r="V140" s="5"/>
      <c r="W140" s="19"/>
      <c r="X140" s="19"/>
      <c r="Y140" s="19"/>
      <c r="Z140" s="19"/>
      <c r="AA140" s="19"/>
      <c r="AB140" s="19"/>
      <c r="AC140" s="19"/>
      <c r="AD140" s="19"/>
      <c r="AE140" s="19"/>
      <c r="AF140" s="19"/>
      <c r="AG140" s="18"/>
      <c r="AH140" s="24" t="str">
        <f aca="false">IF(AS140=0,"",IFERROR(INDEX(RateList,MATCH(G140,CurList,0)),""))</f>
        <v/>
      </c>
      <c r="AI140" s="25" t="str">
        <f aca="false">IF(OR(AS140=0,AH140=""),"",ROUND(N(W140)*AH140,0))</f>
        <v/>
      </c>
      <c r="AJ140" s="25" t="str">
        <f aca="false">IF(OR(AS140=0,AH140=""),"",ROUND(N(X140)*AH140,0))</f>
        <v/>
      </c>
      <c r="AK140" s="25" t="str">
        <f aca="false">IF(OR(AS140=0,AH140=""),"",AI140+AJ140)</f>
        <v/>
      </c>
      <c r="AL140" s="25" t="str">
        <f aca="false">IF(OR(AS140=0,AH140=""),"",ROUND(N(Z140)*AH140,0))</f>
        <v/>
      </c>
      <c r="AM140" s="25" t="str">
        <f aca="false">IF(OR(AS140=0,AH140=""),"",ROUND(N(AA140)*AH140,0))</f>
        <v/>
      </c>
      <c r="AN140" s="25" t="str">
        <f aca="false">IF(OR(AS140=0,AH140=""),"",ROUND(N(AB140)*AH140,0))</f>
        <v/>
      </c>
      <c r="AO140" s="25" t="str">
        <f aca="false">IF(OR(AS140=0,AH140=""),"",ROUND(N(AC140)*AH140,0))</f>
        <v/>
      </c>
      <c r="AP140" s="25" t="str">
        <f aca="false">IF(OR(AS140=0,AH140=""),"",ROUND(N(AD140)*AH140,0))</f>
        <v/>
      </c>
      <c r="AQ140" s="25" t="str">
        <f aca="false">IF(OR(AS140=0,AH140=""),"",ROUND(N(AF140)*AH140,0))</f>
        <v/>
      </c>
      <c r="AR140" s="25" t="str">
        <f aca="false">IF(AS140=0,"",IFERROR(MATCH(C140,JurList,0),999)*1000+ROW())</f>
        <v/>
      </c>
      <c r="AS140" s="25" t="n">
        <f aca="false">IF(COUNTA(B140:C140,W140:AF140)&gt;0,1,0)</f>
        <v>0</v>
      </c>
    </row>
    <row r="141" customFormat="false" ht="15" hidden="false" customHeight="false" outlineLevel="0" collapsed="false">
      <c r="A141" s="5"/>
      <c r="B141" s="5"/>
      <c r="C141" s="5"/>
      <c r="D141" s="5"/>
      <c r="E141" s="18"/>
      <c r="F141" s="5"/>
      <c r="G141" s="18"/>
      <c r="H141" s="5"/>
      <c r="I141" s="18"/>
      <c r="J141" s="18"/>
      <c r="K141" s="18"/>
      <c r="L141" s="18"/>
      <c r="M141" s="18"/>
      <c r="N141" s="18"/>
      <c r="O141" s="18"/>
      <c r="P141" s="18"/>
      <c r="Q141" s="18"/>
      <c r="R141" s="18"/>
      <c r="S141" s="18"/>
      <c r="T141" s="18"/>
      <c r="U141" s="18"/>
      <c r="V141" s="5"/>
      <c r="W141" s="19"/>
      <c r="X141" s="19"/>
      <c r="Y141" s="19"/>
      <c r="Z141" s="19"/>
      <c r="AA141" s="19"/>
      <c r="AB141" s="19"/>
      <c r="AC141" s="19"/>
      <c r="AD141" s="19"/>
      <c r="AE141" s="19"/>
      <c r="AF141" s="19"/>
      <c r="AG141" s="18"/>
      <c r="AH141" s="24" t="str">
        <f aca="false">IF(AS141=0,"",IFERROR(INDEX(RateList,MATCH(G141,CurList,0)),""))</f>
        <v/>
      </c>
      <c r="AI141" s="25" t="str">
        <f aca="false">IF(OR(AS141=0,AH141=""),"",ROUND(N(W141)*AH141,0))</f>
        <v/>
      </c>
      <c r="AJ141" s="25" t="str">
        <f aca="false">IF(OR(AS141=0,AH141=""),"",ROUND(N(X141)*AH141,0))</f>
        <v/>
      </c>
      <c r="AK141" s="25" t="str">
        <f aca="false">IF(OR(AS141=0,AH141=""),"",AI141+AJ141)</f>
        <v/>
      </c>
      <c r="AL141" s="25" t="str">
        <f aca="false">IF(OR(AS141=0,AH141=""),"",ROUND(N(Z141)*AH141,0))</f>
        <v/>
      </c>
      <c r="AM141" s="25" t="str">
        <f aca="false">IF(OR(AS141=0,AH141=""),"",ROUND(N(AA141)*AH141,0))</f>
        <v/>
      </c>
      <c r="AN141" s="25" t="str">
        <f aca="false">IF(OR(AS141=0,AH141=""),"",ROUND(N(AB141)*AH141,0))</f>
        <v/>
      </c>
      <c r="AO141" s="25" t="str">
        <f aca="false">IF(OR(AS141=0,AH141=""),"",ROUND(N(AC141)*AH141,0))</f>
        <v/>
      </c>
      <c r="AP141" s="25" t="str">
        <f aca="false">IF(OR(AS141=0,AH141=""),"",ROUND(N(AD141)*AH141,0))</f>
        <v/>
      </c>
      <c r="AQ141" s="25" t="str">
        <f aca="false">IF(OR(AS141=0,AH141=""),"",ROUND(N(AF141)*AH141,0))</f>
        <v/>
      </c>
      <c r="AR141" s="25" t="str">
        <f aca="false">IF(AS141=0,"",IFERROR(MATCH(C141,JurList,0),999)*1000+ROW())</f>
        <v/>
      </c>
      <c r="AS141" s="25" t="n">
        <f aca="false">IF(COUNTA(B141:C141,W141:AF141)&gt;0,1,0)</f>
        <v>0</v>
      </c>
    </row>
    <row r="142" customFormat="false" ht="15" hidden="false" customHeight="false" outlineLevel="0" collapsed="false">
      <c r="A142" s="5"/>
      <c r="B142" s="5"/>
      <c r="C142" s="5"/>
      <c r="D142" s="5"/>
      <c r="E142" s="18"/>
      <c r="F142" s="5"/>
      <c r="G142" s="18"/>
      <c r="H142" s="5"/>
      <c r="I142" s="18"/>
      <c r="J142" s="18"/>
      <c r="K142" s="18"/>
      <c r="L142" s="18"/>
      <c r="M142" s="18"/>
      <c r="N142" s="18"/>
      <c r="O142" s="18"/>
      <c r="P142" s="18"/>
      <c r="Q142" s="18"/>
      <c r="R142" s="18"/>
      <c r="S142" s="18"/>
      <c r="T142" s="18"/>
      <c r="U142" s="18"/>
      <c r="V142" s="5"/>
      <c r="W142" s="19"/>
      <c r="X142" s="19"/>
      <c r="Y142" s="19"/>
      <c r="Z142" s="19"/>
      <c r="AA142" s="19"/>
      <c r="AB142" s="19"/>
      <c r="AC142" s="19"/>
      <c r="AD142" s="19"/>
      <c r="AE142" s="19"/>
      <c r="AF142" s="19"/>
      <c r="AG142" s="18"/>
      <c r="AH142" s="24" t="str">
        <f aca="false">IF(AS142=0,"",IFERROR(INDEX(RateList,MATCH(G142,CurList,0)),""))</f>
        <v/>
      </c>
      <c r="AI142" s="25" t="str">
        <f aca="false">IF(OR(AS142=0,AH142=""),"",ROUND(N(W142)*AH142,0))</f>
        <v/>
      </c>
      <c r="AJ142" s="25" t="str">
        <f aca="false">IF(OR(AS142=0,AH142=""),"",ROUND(N(X142)*AH142,0))</f>
        <v/>
      </c>
      <c r="AK142" s="25" t="str">
        <f aca="false">IF(OR(AS142=0,AH142=""),"",AI142+AJ142)</f>
        <v/>
      </c>
      <c r="AL142" s="25" t="str">
        <f aca="false">IF(OR(AS142=0,AH142=""),"",ROUND(N(Z142)*AH142,0))</f>
        <v/>
      </c>
      <c r="AM142" s="25" t="str">
        <f aca="false">IF(OR(AS142=0,AH142=""),"",ROUND(N(AA142)*AH142,0))</f>
        <v/>
      </c>
      <c r="AN142" s="25" t="str">
        <f aca="false">IF(OR(AS142=0,AH142=""),"",ROUND(N(AB142)*AH142,0))</f>
        <v/>
      </c>
      <c r="AO142" s="25" t="str">
        <f aca="false">IF(OR(AS142=0,AH142=""),"",ROUND(N(AC142)*AH142,0))</f>
        <v/>
      </c>
      <c r="AP142" s="25" t="str">
        <f aca="false">IF(OR(AS142=0,AH142=""),"",ROUND(N(AD142)*AH142,0))</f>
        <v/>
      </c>
      <c r="AQ142" s="25" t="str">
        <f aca="false">IF(OR(AS142=0,AH142=""),"",ROUND(N(AF142)*AH142,0))</f>
        <v/>
      </c>
      <c r="AR142" s="25" t="str">
        <f aca="false">IF(AS142=0,"",IFERROR(MATCH(C142,JurList,0),999)*1000+ROW())</f>
        <v/>
      </c>
      <c r="AS142" s="25" t="n">
        <f aca="false">IF(COUNTA(B142:C142,W142:AF142)&gt;0,1,0)</f>
        <v>0</v>
      </c>
    </row>
    <row r="143" customFormat="false" ht="15" hidden="false" customHeight="false" outlineLevel="0" collapsed="false">
      <c r="A143" s="5"/>
      <c r="B143" s="5"/>
      <c r="C143" s="5"/>
      <c r="D143" s="5"/>
      <c r="E143" s="18"/>
      <c r="F143" s="5"/>
      <c r="G143" s="18"/>
      <c r="H143" s="5"/>
      <c r="I143" s="18"/>
      <c r="J143" s="18"/>
      <c r="K143" s="18"/>
      <c r="L143" s="18"/>
      <c r="M143" s="18"/>
      <c r="N143" s="18"/>
      <c r="O143" s="18"/>
      <c r="P143" s="18"/>
      <c r="Q143" s="18"/>
      <c r="R143" s="18"/>
      <c r="S143" s="18"/>
      <c r="T143" s="18"/>
      <c r="U143" s="18"/>
      <c r="V143" s="5"/>
      <c r="W143" s="19"/>
      <c r="X143" s="19"/>
      <c r="Y143" s="19"/>
      <c r="Z143" s="19"/>
      <c r="AA143" s="19"/>
      <c r="AB143" s="19"/>
      <c r="AC143" s="19"/>
      <c r="AD143" s="19"/>
      <c r="AE143" s="19"/>
      <c r="AF143" s="19"/>
      <c r="AG143" s="18"/>
      <c r="AH143" s="24" t="str">
        <f aca="false">IF(AS143=0,"",IFERROR(INDEX(RateList,MATCH(G143,CurList,0)),""))</f>
        <v/>
      </c>
      <c r="AI143" s="25" t="str">
        <f aca="false">IF(OR(AS143=0,AH143=""),"",ROUND(N(W143)*AH143,0))</f>
        <v/>
      </c>
      <c r="AJ143" s="25" t="str">
        <f aca="false">IF(OR(AS143=0,AH143=""),"",ROUND(N(X143)*AH143,0))</f>
        <v/>
      </c>
      <c r="AK143" s="25" t="str">
        <f aca="false">IF(OR(AS143=0,AH143=""),"",AI143+AJ143)</f>
        <v/>
      </c>
      <c r="AL143" s="25" t="str">
        <f aca="false">IF(OR(AS143=0,AH143=""),"",ROUND(N(Z143)*AH143,0))</f>
        <v/>
      </c>
      <c r="AM143" s="25" t="str">
        <f aca="false">IF(OR(AS143=0,AH143=""),"",ROUND(N(AA143)*AH143,0))</f>
        <v/>
      </c>
      <c r="AN143" s="25" t="str">
        <f aca="false">IF(OR(AS143=0,AH143=""),"",ROUND(N(AB143)*AH143,0))</f>
        <v/>
      </c>
      <c r="AO143" s="25" t="str">
        <f aca="false">IF(OR(AS143=0,AH143=""),"",ROUND(N(AC143)*AH143,0))</f>
        <v/>
      </c>
      <c r="AP143" s="25" t="str">
        <f aca="false">IF(OR(AS143=0,AH143=""),"",ROUND(N(AD143)*AH143,0))</f>
        <v/>
      </c>
      <c r="AQ143" s="25" t="str">
        <f aca="false">IF(OR(AS143=0,AH143=""),"",ROUND(N(AF143)*AH143,0))</f>
        <v/>
      </c>
      <c r="AR143" s="25" t="str">
        <f aca="false">IF(AS143=0,"",IFERROR(MATCH(C143,JurList,0),999)*1000+ROW())</f>
        <v/>
      </c>
      <c r="AS143" s="25" t="n">
        <f aca="false">IF(COUNTA(B143:C143,W143:AF143)&gt;0,1,0)</f>
        <v>0</v>
      </c>
    </row>
    <row r="144" customFormat="false" ht="15" hidden="false" customHeight="false" outlineLevel="0" collapsed="false">
      <c r="A144" s="5"/>
      <c r="B144" s="5"/>
      <c r="C144" s="5"/>
      <c r="D144" s="5"/>
      <c r="E144" s="18"/>
      <c r="F144" s="5"/>
      <c r="G144" s="18"/>
      <c r="H144" s="5"/>
      <c r="I144" s="18"/>
      <c r="J144" s="18"/>
      <c r="K144" s="18"/>
      <c r="L144" s="18"/>
      <c r="M144" s="18"/>
      <c r="N144" s="18"/>
      <c r="O144" s="18"/>
      <c r="P144" s="18"/>
      <c r="Q144" s="18"/>
      <c r="R144" s="18"/>
      <c r="S144" s="18"/>
      <c r="T144" s="18"/>
      <c r="U144" s="18"/>
      <c r="V144" s="5"/>
      <c r="W144" s="19"/>
      <c r="X144" s="19"/>
      <c r="Y144" s="19"/>
      <c r="Z144" s="19"/>
      <c r="AA144" s="19"/>
      <c r="AB144" s="19"/>
      <c r="AC144" s="19"/>
      <c r="AD144" s="19"/>
      <c r="AE144" s="19"/>
      <c r="AF144" s="19"/>
      <c r="AG144" s="18"/>
      <c r="AH144" s="24" t="str">
        <f aca="false">IF(AS144=0,"",IFERROR(INDEX(RateList,MATCH(G144,CurList,0)),""))</f>
        <v/>
      </c>
      <c r="AI144" s="25" t="str">
        <f aca="false">IF(OR(AS144=0,AH144=""),"",ROUND(N(W144)*AH144,0))</f>
        <v/>
      </c>
      <c r="AJ144" s="25" t="str">
        <f aca="false">IF(OR(AS144=0,AH144=""),"",ROUND(N(X144)*AH144,0))</f>
        <v/>
      </c>
      <c r="AK144" s="25" t="str">
        <f aca="false">IF(OR(AS144=0,AH144=""),"",AI144+AJ144)</f>
        <v/>
      </c>
      <c r="AL144" s="25" t="str">
        <f aca="false">IF(OR(AS144=0,AH144=""),"",ROUND(N(Z144)*AH144,0))</f>
        <v/>
      </c>
      <c r="AM144" s="25" t="str">
        <f aca="false">IF(OR(AS144=0,AH144=""),"",ROUND(N(AA144)*AH144,0))</f>
        <v/>
      </c>
      <c r="AN144" s="25" t="str">
        <f aca="false">IF(OR(AS144=0,AH144=""),"",ROUND(N(AB144)*AH144,0))</f>
        <v/>
      </c>
      <c r="AO144" s="25" t="str">
        <f aca="false">IF(OR(AS144=0,AH144=""),"",ROUND(N(AC144)*AH144,0))</f>
        <v/>
      </c>
      <c r="AP144" s="25" t="str">
        <f aca="false">IF(OR(AS144=0,AH144=""),"",ROUND(N(AD144)*AH144,0))</f>
        <v/>
      </c>
      <c r="AQ144" s="25" t="str">
        <f aca="false">IF(OR(AS144=0,AH144=""),"",ROUND(N(AF144)*AH144,0))</f>
        <v/>
      </c>
      <c r="AR144" s="25" t="str">
        <f aca="false">IF(AS144=0,"",IFERROR(MATCH(C144,JurList,0),999)*1000+ROW())</f>
        <v/>
      </c>
      <c r="AS144" s="25" t="n">
        <f aca="false">IF(COUNTA(B144:C144,W144:AF144)&gt;0,1,0)</f>
        <v>0</v>
      </c>
    </row>
    <row r="145" customFormat="false" ht="15" hidden="false" customHeight="false" outlineLevel="0" collapsed="false">
      <c r="A145" s="5"/>
      <c r="B145" s="5"/>
      <c r="C145" s="5"/>
      <c r="D145" s="5"/>
      <c r="E145" s="18"/>
      <c r="F145" s="5"/>
      <c r="G145" s="18"/>
      <c r="H145" s="5"/>
      <c r="I145" s="18"/>
      <c r="J145" s="18"/>
      <c r="K145" s="18"/>
      <c r="L145" s="18"/>
      <c r="M145" s="18"/>
      <c r="N145" s="18"/>
      <c r="O145" s="18"/>
      <c r="P145" s="18"/>
      <c r="Q145" s="18"/>
      <c r="R145" s="18"/>
      <c r="S145" s="18"/>
      <c r="T145" s="18"/>
      <c r="U145" s="18"/>
      <c r="V145" s="5"/>
      <c r="W145" s="19"/>
      <c r="X145" s="19"/>
      <c r="Y145" s="19"/>
      <c r="Z145" s="19"/>
      <c r="AA145" s="19"/>
      <c r="AB145" s="19"/>
      <c r="AC145" s="19"/>
      <c r="AD145" s="19"/>
      <c r="AE145" s="19"/>
      <c r="AF145" s="19"/>
      <c r="AG145" s="18"/>
      <c r="AH145" s="24" t="str">
        <f aca="false">IF(AS145=0,"",IFERROR(INDEX(RateList,MATCH(G145,CurList,0)),""))</f>
        <v/>
      </c>
      <c r="AI145" s="25" t="str">
        <f aca="false">IF(OR(AS145=0,AH145=""),"",ROUND(N(W145)*AH145,0))</f>
        <v/>
      </c>
      <c r="AJ145" s="25" t="str">
        <f aca="false">IF(OR(AS145=0,AH145=""),"",ROUND(N(X145)*AH145,0))</f>
        <v/>
      </c>
      <c r="AK145" s="25" t="str">
        <f aca="false">IF(OR(AS145=0,AH145=""),"",AI145+AJ145)</f>
        <v/>
      </c>
      <c r="AL145" s="25" t="str">
        <f aca="false">IF(OR(AS145=0,AH145=""),"",ROUND(N(Z145)*AH145,0))</f>
        <v/>
      </c>
      <c r="AM145" s="25" t="str">
        <f aca="false">IF(OR(AS145=0,AH145=""),"",ROUND(N(AA145)*AH145,0))</f>
        <v/>
      </c>
      <c r="AN145" s="25" t="str">
        <f aca="false">IF(OR(AS145=0,AH145=""),"",ROUND(N(AB145)*AH145,0))</f>
        <v/>
      </c>
      <c r="AO145" s="25" t="str">
        <f aca="false">IF(OR(AS145=0,AH145=""),"",ROUND(N(AC145)*AH145,0))</f>
        <v/>
      </c>
      <c r="AP145" s="25" t="str">
        <f aca="false">IF(OR(AS145=0,AH145=""),"",ROUND(N(AD145)*AH145,0))</f>
        <v/>
      </c>
      <c r="AQ145" s="25" t="str">
        <f aca="false">IF(OR(AS145=0,AH145=""),"",ROUND(N(AF145)*AH145,0))</f>
        <v/>
      </c>
      <c r="AR145" s="25" t="str">
        <f aca="false">IF(AS145=0,"",IFERROR(MATCH(C145,JurList,0),999)*1000+ROW())</f>
        <v/>
      </c>
      <c r="AS145" s="25" t="n">
        <f aca="false">IF(COUNTA(B145:C145,W145:AF145)&gt;0,1,0)</f>
        <v>0</v>
      </c>
    </row>
    <row r="146" customFormat="false" ht="15" hidden="false" customHeight="false" outlineLevel="0" collapsed="false">
      <c r="A146" s="5"/>
      <c r="B146" s="5"/>
      <c r="C146" s="5"/>
      <c r="D146" s="5"/>
      <c r="E146" s="18"/>
      <c r="F146" s="5"/>
      <c r="G146" s="18"/>
      <c r="H146" s="5"/>
      <c r="I146" s="18"/>
      <c r="J146" s="18"/>
      <c r="K146" s="18"/>
      <c r="L146" s="18"/>
      <c r="M146" s="18"/>
      <c r="N146" s="18"/>
      <c r="O146" s="18"/>
      <c r="P146" s="18"/>
      <c r="Q146" s="18"/>
      <c r="R146" s="18"/>
      <c r="S146" s="18"/>
      <c r="T146" s="18"/>
      <c r="U146" s="18"/>
      <c r="V146" s="5"/>
      <c r="W146" s="19"/>
      <c r="X146" s="19"/>
      <c r="Y146" s="19"/>
      <c r="Z146" s="19"/>
      <c r="AA146" s="19"/>
      <c r="AB146" s="19"/>
      <c r="AC146" s="19"/>
      <c r="AD146" s="19"/>
      <c r="AE146" s="19"/>
      <c r="AF146" s="19"/>
      <c r="AG146" s="18"/>
      <c r="AH146" s="24" t="str">
        <f aca="false">IF(AS146=0,"",IFERROR(INDEX(RateList,MATCH(G146,CurList,0)),""))</f>
        <v/>
      </c>
      <c r="AI146" s="25" t="str">
        <f aca="false">IF(OR(AS146=0,AH146=""),"",ROUND(N(W146)*AH146,0))</f>
        <v/>
      </c>
      <c r="AJ146" s="25" t="str">
        <f aca="false">IF(OR(AS146=0,AH146=""),"",ROUND(N(X146)*AH146,0))</f>
        <v/>
      </c>
      <c r="AK146" s="25" t="str">
        <f aca="false">IF(OR(AS146=0,AH146=""),"",AI146+AJ146)</f>
        <v/>
      </c>
      <c r="AL146" s="25" t="str">
        <f aca="false">IF(OR(AS146=0,AH146=""),"",ROUND(N(Z146)*AH146,0))</f>
        <v/>
      </c>
      <c r="AM146" s="25" t="str">
        <f aca="false">IF(OR(AS146=0,AH146=""),"",ROUND(N(AA146)*AH146,0))</f>
        <v/>
      </c>
      <c r="AN146" s="25" t="str">
        <f aca="false">IF(OR(AS146=0,AH146=""),"",ROUND(N(AB146)*AH146,0))</f>
        <v/>
      </c>
      <c r="AO146" s="25" t="str">
        <f aca="false">IF(OR(AS146=0,AH146=""),"",ROUND(N(AC146)*AH146,0))</f>
        <v/>
      </c>
      <c r="AP146" s="25" t="str">
        <f aca="false">IF(OR(AS146=0,AH146=""),"",ROUND(N(AD146)*AH146,0))</f>
        <v/>
      </c>
      <c r="AQ146" s="25" t="str">
        <f aca="false">IF(OR(AS146=0,AH146=""),"",ROUND(N(AF146)*AH146,0))</f>
        <v/>
      </c>
      <c r="AR146" s="25" t="str">
        <f aca="false">IF(AS146=0,"",IFERROR(MATCH(C146,JurList,0),999)*1000+ROW())</f>
        <v/>
      </c>
      <c r="AS146" s="25" t="n">
        <f aca="false">IF(COUNTA(B146:C146,W146:AF146)&gt;0,1,0)</f>
        <v>0</v>
      </c>
    </row>
    <row r="147" customFormat="false" ht="15" hidden="false" customHeight="false" outlineLevel="0" collapsed="false">
      <c r="A147" s="5"/>
      <c r="B147" s="5"/>
      <c r="C147" s="5"/>
      <c r="D147" s="5"/>
      <c r="E147" s="18"/>
      <c r="F147" s="5"/>
      <c r="G147" s="18"/>
      <c r="H147" s="5"/>
      <c r="I147" s="18"/>
      <c r="J147" s="18"/>
      <c r="K147" s="18"/>
      <c r="L147" s="18"/>
      <c r="M147" s="18"/>
      <c r="N147" s="18"/>
      <c r="O147" s="18"/>
      <c r="P147" s="18"/>
      <c r="Q147" s="18"/>
      <c r="R147" s="18"/>
      <c r="S147" s="18"/>
      <c r="T147" s="18"/>
      <c r="U147" s="18"/>
      <c r="V147" s="5"/>
      <c r="W147" s="19"/>
      <c r="X147" s="19"/>
      <c r="Y147" s="19"/>
      <c r="Z147" s="19"/>
      <c r="AA147" s="19"/>
      <c r="AB147" s="19"/>
      <c r="AC147" s="19"/>
      <c r="AD147" s="19"/>
      <c r="AE147" s="19"/>
      <c r="AF147" s="19"/>
      <c r="AG147" s="18"/>
      <c r="AH147" s="24" t="str">
        <f aca="false">IF(AS147=0,"",IFERROR(INDEX(RateList,MATCH(G147,CurList,0)),""))</f>
        <v/>
      </c>
      <c r="AI147" s="25" t="str">
        <f aca="false">IF(OR(AS147=0,AH147=""),"",ROUND(N(W147)*AH147,0))</f>
        <v/>
      </c>
      <c r="AJ147" s="25" t="str">
        <f aca="false">IF(OR(AS147=0,AH147=""),"",ROUND(N(X147)*AH147,0))</f>
        <v/>
      </c>
      <c r="AK147" s="25" t="str">
        <f aca="false">IF(OR(AS147=0,AH147=""),"",AI147+AJ147)</f>
        <v/>
      </c>
      <c r="AL147" s="25" t="str">
        <f aca="false">IF(OR(AS147=0,AH147=""),"",ROUND(N(Z147)*AH147,0))</f>
        <v/>
      </c>
      <c r="AM147" s="25" t="str">
        <f aca="false">IF(OR(AS147=0,AH147=""),"",ROUND(N(AA147)*AH147,0))</f>
        <v/>
      </c>
      <c r="AN147" s="25" t="str">
        <f aca="false">IF(OR(AS147=0,AH147=""),"",ROUND(N(AB147)*AH147,0))</f>
        <v/>
      </c>
      <c r="AO147" s="25" t="str">
        <f aca="false">IF(OR(AS147=0,AH147=""),"",ROUND(N(AC147)*AH147,0))</f>
        <v/>
      </c>
      <c r="AP147" s="25" t="str">
        <f aca="false">IF(OR(AS147=0,AH147=""),"",ROUND(N(AD147)*AH147,0))</f>
        <v/>
      </c>
      <c r="AQ147" s="25" t="str">
        <f aca="false">IF(OR(AS147=0,AH147=""),"",ROUND(N(AF147)*AH147,0))</f>
        <v/>
      </c>
      <c r="AR147" s="25" t="str">
        <f aca="false">IF(AS147=0,"",IFERROR(MATCH(C147,JurList,0),999)*1000+ROW())</f>
        <v/>
      </c>
      <c r="AS147" s="25" t="n">
        <f aca="false">IF(COUNTA(B147:C147,W147:AF147)&gt;0,1,0)</f>
        <v>0</v>
      </c>
    </row>
    <row r="148" customFormat="false" ht="15" hidden="false" customHeight="false" outlineLevel="0" collapsed="false">
      <c r="A148" s="5"/>
      <c r="B148" s="5"/>
      <c r="C148" s="5"/>
      <c r="D148" s="5"/>
      <c r="E148" s="18"/>
      <c r="F148" s="5"/>
      <c r="G148" s="18"/>
      <c r="H148" s="5"/>
      <c r="I148" s="18"/>
      <c r="J148" s="18"/>
      <c r="K148" s="18"/>
      <c r="L148" s="18"/>
      <c r="M148" s="18"/>
      <c r="N148" s="18"/>
      <c r="O148" s="18"/>
      <c r="P148" s="18"/>
      <c r="Q148" s="18"/>
      <c r="R148" s="18"/>
      <c r="S148" s="18"/>
      <c r="T148" s="18"/>
      <c r="U148" s="18"/>
      <c r="V148" s="5"/>
      <c r="W148" s="19"/>
      <c r="X148" s="19"/>
      <c r="Y148" s="19"/>
      <c r="Z148" s="19"/>
      <c r="AA148" s="19"/>
      <c r="AB148" s="19"/>
      <c r="AC148" s="19"/>
      <c r="AD148" s="19"/>
      <c r="AE148" s="19"/>
      <c r="AF148" s="19"/>
      <c r="AG148" s="18"/>
      <c r="AH148" s="24" t="str">
        <f aca="false">IF(AS148=0,"",IFERROR(INDEX(RateList,MATCH(G148,CurList,0)),""))</f>
        <v/>
      </c>
      <c r="AI148" s="25" t="str">
        <f aca="false">IF(OR(AS148=0,AH148=""),"",ROUND(N(W148)*AH148,0))</f>
        <v/>
      </c>
      <c r="AJ148" s="25" t="str">
        <f aca="false">IF(OR(AS148=0,AH148=""),"",ROUND(N(X148)*AH148,0))</f>
        <v/>
      </c>
      <c r="AK148" s="25" t="str">
        <f aca="false">IF(OR(AS148=0,AH148=""),"",AI148+AJ148)</f>
        <v/>
      </c>
      <c r="AL148" s="25" t="str">
        <f aca="false">IF(OR(AS148=0,AH148=""),"",ROUND(N(Z148)*AH148,0))</f>
        <v/>
      </c>
      <c r="AM148" s="25" t="str">
        <f aca="false">IF(OR(AS148=0,AH148=""),"",ROUND(N(AA148)*AH148,0))</f>
        <v/>
      </c>
      <c r="AN148" s="25" t="str">
        <f aca="false">IF(OR(AS148=0,AH148=""),"",ROUND(N(AB148)*AH148,0))</f>
        <v/>
      </c>
      <c r="AO148" s="25" t="str">
        <f aca="false">IF(OR(AS148=0,AH148=""),"",ROUND(N(AC148)*AH148,0))</f>
        <v/>
      </c>
      <c r="AP148" s="25" t="str">
        <f aca="false">IF(OR(AS148=0,AH148=""),"",ROUND(N(AD148)*AH148,0))</f>
        <v/>
      </c>
      <c r="AQ148" s="25" t="str">
        <f aca="false">IF(OR(AS148=0,AH148=""),"",ROUND(N(AF148)*AH148,0))</f>
        <v/>
      </c>
      <c r="AR148" s="25" t="str">
        <f aca="false">IF(AS148=0,"",IFERROR(MATCH(C148,JurList,0),999)*1000+ROW())</f>
        <v/>
      </c>
      <c r="AS148" s="25" t="n">
        <f aca="false">IF(COUNTA(B148:C148,W148:AF148)&gt;0,1,0)</f>
        <v>0</v>
      </c>
    </row>
    <row r="149" customFormat="false" ht="15" hidden="false" customHeight="false" outlineLevel="0" collapsed="false">
      <c r="A149" s="5"/>
      <c r="B149" s="5"/>
      <c r="C149" s="5"/>
      <c r="D149" s="5"/>
      <c r="E149" s="18"/>
      <c r="F149" s="5"/>
      <c r="G149" s="18"/>
      <c r="H149" s="5"/>
      <c r="I149" s="18"/>
      <c r="J149" s="18"/>
      <c r="K149" s="18"/>
      <c r="L149" s="18"/>
      <c r="M149" s="18"/>
      <c r="N149" s="18"/>
      <c r="O149" s="18"/>
      <c r="P149" s="18"/>
      <c r="Q149" s="18"/>
      <c r="R149" s="18"/>
      <c r="S149" s="18"/>
      <c r="T149" s="18"/>
      <c r="U149" s="18"/>
      <c r="V149" s="5"/>
      <c r="W149" s="19"/>
      <c r="X149" s="19"/>
      <c r="Y149" s="19"/>
      <c r="Z149" s="19"/>
      <c r="AA149" s="19"/>
      <c r="AB149" s="19"/>
      <c r="AC149" s="19"/>
      <c r="AD149" s="19"/>
      <c r="AE149" s="19"/>
      <c r="AF149" s="19"/>
      <c r="AG149" s="18"/>
      <c r="AH149" s="24" t="str">
        <f aca="false">IF(AS149=0,"",IFERROR(INDEX(RateList,MATCH(G149,CurList,0)),""))</f>
        <v/>
      </c>
      <c r="AI149" s="25" t="str">
        <f aca="false">IF(OR(AS149=0,AH149=""),"",ROUND(N(W149)*AH149,0))</f>
        <v/>
      </c>
      <c r="AJ149" s="25" t="str">
        <f aca="false">IF(OR(AS149=0,AH149=""),"",ROUND(N(X149)*AH149,0))</f>
        <v/>
      </c>
      <c r="AK149" s="25" t="str">
        <f aca="false">IF(OR(AS149=0,AH149=""),"",AI149+AJ149)</f>
        <v/>
      </c>
      <c r="AL149" s="25" t="str">
        <f aca="false">IF(OR(AS149=0,AH149=""),"",ROUND(N(Z149)*AH149,0))</f>
        <v/>
      </c>
      <c r="AM149" s="25" t="str">
        <f aca="false">IF(OR(AS149=0,AH149=""),"",ROUND(N(AA149)*AH149,0))</f>
        <v/>
      </c>
      <c r="AN149" s="25" t="str">
        <f aca="false">IF(OR(AS149=0,AH149=""),"",ROUND(N(AB149)*AH149,0))</f>
        <v/>
      </c>
      <c r="AO149" s="25" t="str">
        <f aca="false">IF(OR(AS149=0,AH149=""),"",ROUND(N(AC149)*AH149,0))</f>
        <v/>
      </c>
      <c r="AP149" s="25" t="str">
        <f aca="false">IF(OR(AS149=0,AH149=""),"",ROUND(N(AD149)*AH149,0))</f>
        <v/>
      </c>
      <c r="AQ149" s="25" t="str">
        <f aca="false">IF(OR(AS149=0,AH149=""),"",ROUND(N(AF149)*AH149,0))</f>
        <v/>
      </c>
      <c r="AR149" s="25" t="str">
        <f aca="false">IF(AS149=0,"",IFERROR(MATCH(C149,JurList,0),999)*1000+ROW())</f>
        <v/>
      </c>
      <c r="AS149" s="25" t="n">
        <f aca="false">IF(COUNTA(B149:C149,W149:AF149)&gt;0,1,0)</f>
        <v>0</v>
      </c>
    </row>
    <row r="150" customFormat="false" ht="15" hidden="false" customHeight="false" outlineLevel="0" collapsed="false">
      <c r="A150" s="5"/>
      <c r="B150" s="5"/>
      <c r="C150" s="5"/>
      <c r="D150" s="5"/>
      <c r="E150" s="18"/>
      <c r="F150" s="5"/>
      <c r="G150" s="18"/>
      <c r="H150" s="5"/>
      <c r="I150" s="18"/>
      <c r="J150" s="18"/>
      <c r="K150" s="18"/>
      <c r="L150" s="18"/>
      <c r="M150" s="18"/>
      <c r="N150" s="18"/>
      <c r="O150" s="18"/>
      <c r="P150" s="18"/>
      <c r="Q150" s="18"/>
      <c r="R150" s="18"/>
      <c r="S150" s="18"/>
      <c r="T150" s="18"/>
      <c r="U150" s="18"/>
      <c r="V150" s="5"/>
      <c r="W150" s="19"/>
      <c r="X150" s="19"/>
      <c r="Y150" s="19"/>
      <c r="Z150" s="19"/>
      <c r="AA150" s="19"/>
      <c r="AB150" s="19"/>
      <c r="AC150" s="19"/>
      <c r="AD150" s="19"/>
      <c r="AE150" s="19"/>
      <c r="AF150" s="19"/>
      <c r="AG150" s="18"/>
      <c r="AH150" s="24" t="str">
        <f aca="false">IF(AS150=0,"",IFERROR(INDEX(RateList,MATCH(G150,CurList,0)),""))</f>
        <v/>
      </c>
      <c r="AI150" s="25" t="str">
        <f aca="false">IF(OR(AS150=0,AH150=""),"",ROUND(N(W150)*AH150,0))</f>
        <v/>
      </c>
      <c r="AJ150" s="25" t="str">
        <f aca="false">IF(OR(AS150=0,AH150=""),"",ROUND(N(X150)*AH150,0))</f>
        <v/>
      </c>
      <c r="AK150" s="25" t="str">
        <f aca="false">IF(OR(AS150=0,AH150=""),"",AI150+AJ150)</f>
        <v/>
      </c>
      <c r="AL150" s="25" t="str">
        <f aca="false">IF(OR(AS150=0,AH150=""),"",ROUND(N(Z150)*AH150,0))</f>
        <v/>
      </c>
      <c r="AM150" s="25" t="str">
        <f aca="false">IF(OR(AS150=0,AH150=""),"",ROUND(N(AA150)*AH150,0))</f>
        <v/>
      </c>
      <c r="AN150" s="25" t="str">
        <f aca="false">IF(OR(AS150=0,AH150=""),"",ROUND(N(AB150)*AH150,0))</f>
        <v/>
      </c>
      <c r="AO150" s="25" t="str">
        <f aca="false">IF(OR(AS150=0,AH150=""),"",ROUND(N(AC150)*AH150,0))</f>
        <v/>
      </c>
      <c r="AP150" s="25" t="str">
        <f aca="false">IF(OR(AS150=0,AH150=""),"",ROUND(N(AD150)*AH150,0))</f>
        <v/>
      </c>
      <c r="AQ150" s="25" t="str">
        <f aca="false">IF(OR(AS150=0,AH150=""),"",ROUND(N(AF150)*AH150,0))</f>
        <v/>
      </c>
      <c r="AR150" s="25" t="str">
        <f aca="false">IF(AS150=0,"",IFERROR(MATCH(C150,JurList,0),999)*1000+ROW())</f>
        <v/>
      </c>
      <c r="AS150" s="25" t="n">
        <f aca="false">IF(COUNTA(B150:C150,W150:AF150)&gt;0,1,0)</f>
        <v>0</v>
      </c>
    </row>
    <row r="151" customFormat="false" ht="15" hidden="false" customHeight="false" outlineLevel="0" collapsed="false">
      <c r="A151" s="5"/>
      <c r="B151" s="5"/>
      <c r="C151" s="5"/>
      <c r="D151" s="5"/>
      <c r="E151" s="18"/>
      <c r="F151" s="5"/>
      <c r="G151" s="18"/>
      <c r="H151" s="5"/>
      <c r="I151" s="18"/>
      <c r="J151" s="18"/>
      <c r="K151" s="18"/>
      <c r="L151" s="18"/>
      <c r="M151" s="18"/>
      <c r="N151" s="18"/>
      <c r="O151" s="18"/>
      <c r="P151" s="18"/>
      <c r="Q151" s="18"/>
      <c r="R151" s="18"/>
      <c r="S151" s="18"/>
      <c r="T151" s="18"/>
      <c r="U151" s="18"/>
      <c r="V151" s="5"/>
      <c r="W151" s="19"/>
      <c r="X151" s="19"/>
      <c r="Y151" s="19"/>
      <c r="Z151" s="19"/>
      <c r="AA151" s="19"/>
      <c r="AB151" s="19"/>
      <c r="AC151" s="19"/>
      <c r="AD151" s="19"/>
      <c r="AE151" s="19"/>
      <c r="AF151" s="19"/>
      <c r="AG151" s="18"/>
      <c r="AH151" s="24" t="str">
        <f aca="false">IF(AS151=0,"",IFERROR(INDEX(RateList,MATCH(G151,CurList,0)),""))</f>
        <v/>
      </c>
      <c r="AI151" s="25" t="str">
        <f aca="false">IF(OR(AS151=0,AH151=""),"",ROUND(N(W151)*AH151,0))</f>
        <v/>
      </c>
      <c r="AJ151" s="25" t="str">
        <f aca="false">IF(OR(AS151=0,AH151=""),"",ROUND(N(X151)*AH151,0))</f>
        <v/>
      </c>
      <c r="AK151" s="25" t="str">
        <f aca="false">IF(OR(AS151=0,AH151=""),"",AI151+AJ151)</f>
        <v/>
      </c>
      <c r="AL151" s="25" t="str">
        <f aca="false">IF(OR(AS151=0,AH151=""),"",ROUND(N(Z151)*AH151,0))</f>
        <v/>
      </c>
      <c r="AM151" s="25" t="str">
        <f aca="false">IF(OR(AS151=0,AH151=""),"",ROUND(N(AA151)*AH151,0))</f>
        <v/>
      </c>
      <c r="AN151" s="25" t="str">
        <f aca="false">IF(OR(AS151=0,AH151=""),"",ROUND(N(AB151)*AH151,0))</f>
        <v/>
      </c>
      <c r="AO151" s="25" t="str">
        <f aca="false">IF(OR(AS151=0,AH151=""),"",ROUND(N(AC151)*AH151,0))</f>
        <v/>
      </c>
      <c r="AP151" s="25" t="str">
        <f aca="false">IF(OR(AS151=0,AH151=""),"",ROUND(N(AD151)*AH151,0))</f>
        <v/>
      </c>
      <c r="AQ151" s="25" t="str">
        <f aca="false">IF(OR(AS151=0,AH151=""),"",ROUND(N(AF151)*AH151,0))</f>
        <v/>
      </c>
      <c r="AR151" s="25" t="str">
        <f aca="false">IF(AS151=0,"",IFERROR(MATCH(C151,JurList,0),999)*1000+ROW())</f>
        <v/>
      </c>
      <c r="AS151" s="25" t="n">
        <f aca="false">IF(COUNTA(B151:C151,W151:AF151)&gt;0,1,0)</f>
        <v>0</v>
      </c>
    </row>
    <row r="152" customFormat="false" ht="15" hidden="false" customHeight="false" outlineLevel="0" collapsed="false">
      <c r="A152" s="5"/>
      <c r="B152" s="5"/>
      <c r="C152" s="5"/>
      <c r="D152" s="5"/>
      <c r="E152" s="18"/>
      <c r="F152" s="5"/>
      <c r="G152" s="18"/>
      <c r="H152" s="5"/>
      <c r="I152" s="18"/>
      <c r="J152" s="18"/>
      <c r="K152" s="18"/>
      <c r="L152" s="18"/>
      <c r="M152" s="18"/>
      <c r="N152" s="18"/>
      <c r="O152" s="18"/>
      <c r="P152" s="18"/>
      <c r="Q152" s="18"/>
      <c r="R152" s="18"/>
      <c r="S152" s="18"/>
      <c r="T152" s="18"/>
      <c r="U152" s="18"/>
      <c r="V152" s="5"/>
      <c r="W152" s="19"/>
      <c r="X152" s="19"/>
      <c r="Y152" s="19"/>
      <c r="Z152" s="19"/>
      <c r="AA152" s="19"/>
      <c r="AB152" s="19"/>
      <c r="AC152" s="19"/>
      <c r="AD152" s="19"/>
      <c r="AE152" s="19"/>
      <c r="AF152" s="19"/>
      <c r="AG152" s="18"/>
      <c r="AH152" s="24" t="str">
        <f aca="false">IF(AS152=0,"",IFERROR(INDEX(RateList,MATCH(G152,CurList,0)),""))</f>
        <v/>
      </c>
      <c r="AI152" s="25" t="str">
        <f aca="false">IF(OR(AS152=0,AH152=""),"",ROUND(N(W152)*AH152,0))</f>
        <v/>
      </c>
      <c r="AJ152" s="25" t="str">
        <f aca="false">IF(OR(AS152=0,AH152=""),"",ROUND(N(X152)*AH152,0))</f>
        <v/>
      </c>
      <c r="AK152" s="25" t="str">
        <f aca="false">IF(OR(AS152=0,AH152=""),"",AI152+AJ152)</f>
        <v/>
      </c>
      <c r="AL152" s="25" t="str">
        <f aca="false">IF(OR(AS152=0,AH152=""),"",ROUND(N(Z152)*AH152,0))</f>
        <v/>
      </c>
      <c r="AM152" s="25" t="str">
        <f aca="false">IF(OR(AS152=0,AH152=""),"",ROUND(N(AA152)*AH152,0))</f>
        <v/>
      </c>
      <c r="AN152" s="25" t="str">
        <f aca="false">IF(OR(AS152=0,AH152=""),"",ROUND(N(AB152)*AH152,0))</f>
        <v/>
      </c>
      <c r="AO152" s="25" t="str">
        <f aca="false">IF(OR(AS152=0,AH152=""),"",ROUND(N(AC152)*AH152,0))</f>
        <v/>
      </c>
      <c r="AP152" s="25" t="str">
        <f aca="false">IF(OR(AS152=0,AH152=""),"",ROUND(N(AD152)*AH152,0))</f>
        <v/>
      </c>
      <c r="AQ152" s="25" t="str">
        <f aca="false">IF(OR(AS152=0,AH152=""),"",ROUND(N(AF152)*AH152,0))</f>
        <v/>
      </c>
      <c r="AR152" s="25" t="str">
        <f aca="false">IF(AS152=0,"",IFERROR(MATCH(C152,JurList,0),999)*1000+ROW())</f>
        <v/>
      </c>
      <c r="AS152" s="25" t="n">
        <f aca="false">IF(COUNTA(B152:C152,W152:AF152)&gt;0,1,0)</f>
        <v>0</v>
      </c>
    </row>
    <row r="153" customFormat="false" ht="15" hidden="false" customHeight="false" outlineLevel="0" collapsed="false">
      <c r="A153" s="5"/>
      <c r="B153" s="5"/>
      <c r="C153" s="5"/>
      <c r="D153" s="5"/>
      <c r="E153" s="18"/>
      <c r="F153" s="5"/>
      <c r="G153" s="18"/>
      <c r="H153" s="5"/>
      <c r="I153" s="18"/>
      <c r="J153" s="18"/>
      <c r="K153" s="18"/>
      <c r="L153" s="18"/>
      <c r="M153" s="18"/>
      <c r="N153" s="18"/>
      <c r="O153" s="18"/>
      <c r="P153" s="18"/>
      <c r="Q153" s="18"/>
      <c r="R153" s="18"/>
      <c r="S153" s="18"/>
      <c r="T153" s="18"/>
      <c r="U153" s="18"/>
      <c r="V153" s="5"/>
      <c r="W153" s="19"/>
      <c r="X153" s="19"/>
      <c r="Y153" s="19"/>
      <c r="Z153" s="19"/>
      <c r="AA153" s="19"/>
      <c r="AB153" s="19"/>
      <c r="AC153" s="19"/>
      <c r="AD153" s="19"/>
      <c r="AE153" s="19"/>
      <c r="AF153" s="19"/>
      <c r="AG153" s="18"/>
      <c r="AH153" s="24" t="str">
        <f aca="false">IF(AS153=0,"",IFERROR(INDEX(RateList,MATCH(G153,CurList,0)),""))</f>
        <v/>
      </c>
      <c r="AI153" s="25" t="str">
        <f aca="false">IF(OR(AS153=0,AH153=""),"",ROUND(N(W153)*AH153,0))</f>
        <v/>
      </c>
      <c r="AJ153" s="25" t="str">
        <f aca="false">IF(OR(AS153=0,AH153=""),"",ROUND(N(X153)*AH153,0))</f>
        <v/>
      </c>
      <c r="AK153" s="25" t="str">
        <f aca="false">IF(OR(AS153=0,AH153=""),"",AI153+AJ153)</f>
        <v/>
      </c>
      <c r="AL153" s="25" t="str">
        <f aca="false">IF(OR(AS153=0,AH153=""),"",ROUND(N(Z153)*AH153,0))</f>
        <v/>
      </c>
      <c r="AM153" s="25" t="str">
        <f aca="false">IF(OR(AS153=0,AH153=""),"",ROUND(N(AA153)*AH153,0))</f>
        <v/>
      </c>
      <c r="AN153" s="25" t="str">
        <f aca="false">IF(OR(AS153=0,AH153=""),"",ROUND(N(AB153)*AH153,0))</f>
        <v/>
      </c>
      <c r="AO153" s="25" t="str">
        <f aca="false">IF(OR(AS153=0,AH153=""),"",ROUND(N(AC153)*AH153,0))</f>
        <v/>
      </c>
      <c r="AP153" s="25" t="str">
        <f aca="false">IF(OR(AS153=0,AH153=""),"",ROUND(N(AD153)*AH153,0))</f>
        <v/>
      </c>
      <c r="AQ153" s="25" t="str">
        <f aca="false">IF(OR(AS153=0,AH153=""),"",ROUND(N(AF153)*AH153,0))</f>
        <v/>
      </c>
      <c r="AR153" s="25" t="str">
        <f aca="false">IF(AS153=0,"",IFERROR(MATCH(C153,JurList,0),999)*1000+ROW())</f>
        <v/>
      </c>
      <c r="AS153" s="25" t="n">
        <f aca="false">IF(COUNTA(B153:C153,W153:AF153)&gt;0,1,0)</f>
        <v>0</v>
      </c>
    </row>
    <row r="154" customFormat="false" ht="15" hidden="false" customHeight="false" outlineLevel="0" collapsed="false">
      <c r="A154" s="5"/>
      <c r="B154" s="5"/>
      <c r="C154" s="5"/>
      <c r="D154" s="5"/>
      <c r="E154" s="18"/>
      <c r="F154" s="5"/>
      <c r="G154" s="18"/>
      <c r="H154" s="5"/>
      <c r="I154" s="18"/>
      <c r="J154" s="18"/>
      <c r="K154" s="18"/>
      <c r="L154" s="18"/>
      <c r="M154" s="18"/>
      <c r="N154" s="18"/>
      <c r="O154" s="18"/>
      <c r="P154" s="18"/>
      <c r="Q154" s="18"/>
      <c r="R154" s="18"/>
      <c r="S154" s="18"/>
      <c r="T154" s="18"/>
      <c r="U154" s="18"/>
      <c r="V154" s="5"/>
      <c r="W154" s="19"/>
      <c r="X154" s="19"/>
      <c r="Y154" s="19"/>
      <c r="Z154" s="19"/>
      <c r="AA154" s="19"/>
      <c r="AB154" s="19"/>
      <c r="AC154" s="19"/>
      <c r="AD154" s="19"/>
      <c r="AE154" s="19"/>
      <c r="AF154" s="19"/>
      <c r="AG154" s="18"/>
      <c r="AH154" s="24" t="str">
        <f aca="false">IF(AS154=0,"",IFERROR(INDEX(RateList,MATCH(G154,CurList,0)),""))</f>
        <v/>
      </c>
      <c r="AI154" s="25" t="str">
        <f aca="false">IF(OR(AS154=0,AH154=""),"",ROUND(N(W154)*AH154,0))</f>
        <v/>
      </c>
      <c r="AJ154" s="25" t="str">
        <f aca="false">IF(OR(AS154=0,AH154=""),"",ROUND(N(X154)*AH154,0))</f>
        <v/>
      </c>
      <c r="AK154" s="25" t="str">
        <f aca="false">IF(OR(AS154=0,AH154=""),"",AI154+AJ154)</f>
        <v/>
      </c>
      <c r="AL154" s="25" t="str">
        <f aca="false">IF(OR(AS154=0,AH154=""),"",ROUND(N(Z154)*AH154,0))</f>
        <v/>
      </c>
      <c r="AM154" s="25" t="str">
        <f aca="false">IF(OR(AS154=0,AH154=""),"",ROUND(N(AA154)*AH154,0))</f>
        <v/>
      </c>
      <c r="AN154" s="25" t="str">
        <f aca="false">IF(OR(AS154=0,AH154=""),"",ROUND(N(AB154)*AH154,0))</f>
        <v/>
      </c>
      <c r="AO154" s="25" t="str">
        <f aca="false">IF(OR(AS154=0,AH154=""),"",ROUND(N(AC154)*AH154,0))</f>
        <v/>
      </c>
      <c r="AP154" s="25" t="str">
        <f aca="false">IF(OR(AS154=0,AH154=""),"",ROUND(N(AD154)*AH154,0))</f>
        <v/>
      </c>
      <c r="AQ154" s="25" t="str">
        <f aca="false">IF(OR(AS154=0,AH154=""),"",ROUND(N(AF154)*AH154,0))</f>
        <v/>
      </c>
      <c r="AR154" s="25" t="str">
        <f aca="false">IF(AS154=0,"",IFERROR(MATCH(C154,JurList,0),999)*1000+ROW())</f>
        <v/>
      </c>
      <c r="AS154" s="25" t="n">
        <f aca="false">IF(COUNTA(B154:C154,W154:AF154)&gt;0,1,0)</f>
        <v>0</v>
      </c>
    </row>
    <row r="155" customFormat="false" ht="15" hidden="false" customHeight="false" outlineLevel="0" collapsed="false">
      <c r="A155" s="5"/>
      <c r="B155" s="5"/>
      <c r="C155" s="5"/>
      <c r="D155" s="5"/>
      <c r="E155" s="18"/>
      <c r="F155" s="5"/>
      <c r="G155" s="18"/>
      <c r="H155" s="5"/>
      <c r="I155" s="18"/>
      <c r="J155" s="18"/>
      <c r="K155" s="18"/>
      <c r="L155" s="18"/>
      <c r="M155" s="18"/>
      <c r="N155" s="18"/>
      <c r="O155" s="18"/>
      <c r="P155" s="18"/>
      <c r="Q155" s="18"/>
      <c r="R155" s="18"/>
      <c r="S155" s="18"/>
      <c r="T155" s="18"/>
      <c r="U155" s="18"/>
      <c r="V155" s="5"/>
      <c r="W155" s="19"/>
      <c r="X155" s="19"/>
      <c r="Y155" s="19"/>
      <c r="Z155" s="19"/>
      <c r="AA155" s="19"/>
      <c r="AB155" s="19"/>
      <c r="AC155" s="19"/>
      <c r="AD155" s="19"/>
      <c r="AE155" s="19"/>
      <c r="AF155" s="19"/>
      <c r="AG155" s="18"/>
      <c r="AH155" s="24" t="str">
        <f aca="false">IF(AS155=0,"",IFERROR(INDEX(RateList,MATCH(G155,CurList,0)),""))</f>
        <v/>
      </c>
      <c r="AI155" s="25" t="str">
        <f aca="false">IF(OR(AS155=0,AH155=""),"",ROUND(N(W155)*AH155,0))</f>
        <v/>
      </c>
      <c r="AJ155" s="25" t="str">
        <f aca="false">IF(OR(AS155=0,AH155=""),"",ROUND(N(X155)*AH155,0))</f>
        <v/>
      </c>
      <c r="AK155" s="25" t="str">
        <f aca="false">IF(OR(AS155=0,AH155=""),"",AI155+AJ155)</f>
        <v/>
      </c>
      <c r="AL155" s="25" t="str">
        <f aca="false">IF(OR(AS155=0,AH155=""),"",ROUND(N(Z155)*AH155,0))</f>
        <v/>
      </c>
      <c r="AM155" s="25" t="str">
        <f aca="false">IF(OR(AS155=0,AH155=""),"",ROUND(N(AA155)*AH155,0))</f>
        <v/>
      </c>
      <c r="AN155" s="25" t="str">
        <f aca="false">IF(OR(AS155=0,AH155=""),"",ROUND(N(AB155)*AH155,0))</f>
        <v/>
      </c>
      <c r="AO155" s="25" t="str">
        <f aca="false">IF(OR(AS155=0,AH155=""),"",ROUND(N(AC155)*AH155,0))</f>
        <v/>
      </c>
      <c r="AP155" s="25" t="str">
        <f aca="false">IF(OR(AS155=0,AH155=""),"",ROUND(N(AD155)*AH155,0))</f>
        <v/>
      </c>
      <c r="AQ155" s="25" t="str">
        <f aca="false">IF(OR(AS155=0,AH155=""),"",ROUND(N(AF155)*AH155,0))</f>
        <v/>
      </c>
      <c r="AR155" s="25" t="str">
        <f aca="false">IF(AS155=0,"",IFERROR(MATCH(C155,JurList,0),999)*1000+ROW())</f>
        <v/>
      </c>
      <c r="AS155" s="25" t="n">
        <f aca="false">IF(COUNTA(B155:C155,W155:AF155)&gt;0,1,0)</f>
        <v>0</v>
      </c>
    </row>
    <row r="156" customFormat="false" ht="15" hidden="false" customHeight="false" outlineLevel="0" collapsed="false">
      <c r="A156" s="5"/>
      <c r="B156" s="5"/>
      <c r="C156" s="5"/>
      <c r="D156" s="5"/>
      <c r="E156" s="18"/>
      <c r="F156" s="5"/>
      <c r="G156" s="18"/>
      <c r="H156" s="5"/>
      <c r="I156" s="18"/>
      <c r="J156" s="18"/>
      <c r="K156" s="18"/>
      <c r="L156" s="18"/>
      <c r="M156" s="18"/>
      <c r="N156" s="18"/>
      <c r="O156" s="18"/>
      <c r="P156" s="18"/>
      <c r="Q156" s="18"/>
      <c r="R156" s="18"/>
      <c r="S156" s="18"/>
      <c r="T156" s="18"/>
      <c r="U156" s="18"/>
      <c r="V156" s="5"/>
      <c r="W156" s="19"/>
      <c r="X156" s="19"/>
      <c r="Y156" s="19"/>
      <c r="Z156" s="19"/>
      <c r="AA156" s="19"/>
      <c r="AB156" s="19"/>
      <c r="AC156" s="19"/>
      <c r="AD156" s="19"/>
      <c r="AE156" s="19"/>
      <c r="AF156" s="19"/>
      <c r="AG156" s="18"/>
      <c r="AH156" s="24" t="str">
        <f aca="false">IF(AS156=0,"",IFERROR(INDEX(RateList,MATCH(G156,CurList,0)),""))</f>
        <v/>
      </c>
      <c r="AI156" s="25" t="str">
        <f aca="false">IF(OR(AS156=0,AH156=""),"",ROUND(N(W156)*AH156,0))</f>
        <v/>
      </c>
      <c r="AJ156" s="25" t="str">
        <f aca="false">IF(OR(AS156=0,AH156=""),"",ROUND(N(X156)*AH156,0))</f>
        <v/>
      </c>
      <c r="AK156" s="25" t="str">
        <f aca="false">IF(OR(AS156=0,AH156=""),"",AI156+AJ156)</f>
        <v/>
      </c>
      <c r="AL156" s="25" t="str">
        <f aca="false">IF(OR(AS156=0,AH156=""),"",ROUND(N(Z156)*AH156,0))</f>
        <v/>
      </c>
      <c r="AM156" s="25" t="str">
        <f aca="false">IF(OR(AS156=0,AH156=""),"",ROUND(N(AA156)*AH156,0))</f>
        <v/>
      </c>
      <c r="AN156" s="25" t="str">
        <f aca="false">IF(OR(AS156=0,AH156=""),"",ROUND(N(AB156)*AH156,0))</f>
        <v/>
      </c>
      <c r="AO156" s="25" t="str">
        <f aca="false">IF(OR(AS156=0,AH156=""),"",ROUND(N(AC156)*AH156,0))</f>
        <v/>
      </c>
      <c r="AP156" s="25" t="str">
        <f aca="false">IF(OR(AS156=0,AH156=""),"",ROUND(N(AD156)*AH156,0))</f>
        <v/>
      </c>
      <c r="AQ156" s="25" t="str">
        <f aca="false">IF(OR(AS156=0,AH156=""),"",ROUND(N(AF156)*AH156,0))</f>
        <v/>
      </c>
      <c r="AR156" s="25" t="str">
        <f aca="false">IF(AS156=0,"",IFERROR(MATCH(C156,JurList,0),999)*1000+ROW())</f>
        <v/>
      </c>
      <c r="AS156" s="25" t="n">
        <f aca="false">IF(COUNTA(B156:C156,W156:AF156)&gt;0,1,0)</f>
        <v>0</v>
      </c>
    </row>
    <row r="157" customFormat="false" ht="15" hidden="false" customHeight="false" outlineLevel="0" collapsed="false">
      <c r="A157" s="5"/>
      <c r="B157" s="5"/>
      <c r="C157" s="5"/>
      <c r="D157" s="5"/>
      <c r="E157" s="18"/>
      <c r="F157" s="5"/>
      <c r="G157" s="18"/>
      <c r="H157" s="5"/>
      <c r="I157" s="18"/>
      <c r="J157" s="18"/>
      <c r="K157" s="18"/>
      <c r="L157" s="18"/>
      <c r="M157" s="18"/>
      <c r="N157" s="18"/>
      <c r="O157" s="18"/>
      <c r="P157" s="18"/>
      <c r="Q157" s="18"/>
      <c r="R157" s="18"/>
      <c r="S157" s="18"/>
      <c r="T157" s="18"/>
      <c r="U157" s="18"/>
      <c r="V157" s="5"/>
      <c r="W157" s="19"/>
      <c r="X157" s="19"/>
      <c r="Y157" s="19"/>
      <c r="Z157" s="19"/>
      <c r="AA157" s="19"/>
      <c r="AB157" s="19"/>
      <c r="AC157" s="19"/>
      <c r="AD157" s="19"/>
      <c r="AE157" s="19"/>
      <c r="AF157" s="19"/>
      <c r="AG157" s="18"/>
      <c r="AH157" s="24" t="str">
        <f aca="false">IF(AS157=0,"",IFERROR(INDEX(RateList,MATCH(G157,CurList,0)),""))</f>
        <v/>
      </c>
      <c r="AI157" s="25" t="str">
        <f aca="false">IF(OR(AS157=0,AH157=""),"",ROUND(N(W157)*AH157,0))</f>
        <v/>
      </c>
      <c r="AJ157" s="25" t="str">
        <f aca="false">IF(OR(AS157=0,AH157=""),"",ROUND(N(X157)*AH157,0))</f>
        <v/>
      </c>
      <c r="AK157" s="25" t="str">
        <f aca="false">IF(OR(AS157=0,AH157=""),"",AI157+AJ157)</f>
        <v/>
      </c>
      <c r="AL157" s="25" t="str">
        <f aca="false">IF(OR(AS157=0,AH157=""),"",ROUND(N(Z157)*AH157,0))</f>
        <v/>
      </c>
      <c r="AM157" s="25" t="str">
        <f aca="false">IF(OR(AS157=0,AH157=""),"",ROUND(N(AA157)*AH157,0))</f>
        <v/>
      </c>
      <c r="AN157" s="25" t="str">
        <f aca="false">IF(OR(AS157=0,AH157=""),"",ROUND(N(AB157)*AH157,0))</f>
        <v/>
      </c>
      <c r="AO157" s="25" t="str">
        <f aca="false">IF(OR(AS157=0,AH157=""),"",ROUND(N(AC157)*AH157,0))</f>
        <v/>
      </c>
      <c r="AP157" s="25" t="str">
        <f aca="false">IF(OR(AS157=0,AH157=""),"",ROUND(N(AD157)*AH157,0))</f>
        <v/>
      </c>
      <c r="AQ157" s="25" t="str">
        <f aca="false">IF(OR(AS157=0,AH157=""),"",ROUND(N(AF157)*AH157,0))</f>
        <v/>
      </c>
      <c r="AR157" s="25" t="str">
        <f aca="false">IF(AS157=0,"",IFERROR(MATCH(C157,JurList,0),999)*1000+ROW())</f>
        <v/>
      </c>
      <c r="AS157" s="25" t="n">
        <f aca="false">IF(COUNTA(B157:C157,W157:AF157)&gt;0,1,0)</f>
        <v>0</v>
      </c>
    </row>
    <row r="158" customFormat="false" ht="15" hidden="false" customHeight="false" outlineLevel="0" collapsed="false">
      <c r="A158" s="5"/>
      <c r="B158" s="5"/>
      <c r="C158" s="5"/>
      <c r="D158" s="5"/>
      <c r="E158" s="18"/>
      <c r="F158" s="5"/>
      <c r="G158" s="18"/>
      <c r="H158" s="5"/>
      <c r="I158" s="18"/>
      <c r="J158" s="18"/>
      <c r="K158" s="18"/>
      <c r="L158" s="18"/>
      <c r="M158" s="18"/>
      <c r="N158" s="18"/>
      <c r="O158" s="18"/>
      <c r="P158" s="18"/>
      <c r="Q158" s="18"/>
      <c r="R158" s="18"/>
      <c r="S158" s="18"/>
      <c r="T158" s="18"/>
      <c r="U158" s="18"/>
      <c r="V158" s="5"/>
      <c r="W158" s="19"/>
      <c r="X158" s="19"/>
      <c r="Y158" s="19"/>
      <c r="Z158" s="19"/>
      <c r="AA158" s="19"/>
      <c r="AB158" s="19"/>
      <c r="AC158" s="19"/>
      <c r="AD158" s="19"/>
      <c r="AE158" s="19"/>
      <c r="AF158" s="19"/>
      <c r="AG158" s="18"/>
      <c r="AH158" s="24" t="str">
        <f aca="false">IF(AS158=0,"",IFERROR(INDEX(RateList,MATCH(G158,CurList,0)),""))</f>
        <v/>
      </c>
      <c r="AI158" s="25" t="str">
        <f aca="false">IF(OR(AS158=0,AH158=""),"",ROUND(N(W158)*AH158,0))</f>
        <v/>
      </c>
      <c r="AJ158" s="25" t="str">
        <f aca="false">IF(OR(AS158=0,AH158=""),"",ROUND(N(X158)*AH158,0))</f>
        <v/>
      </c>
      <c r="AK158" s="25" t="str">
        <f aca="false">IF(OR(AS158=0,AH158=""),"",AI158+AJ158)</f>
        <v/>
      </c>
      <c r="AL158" s="25" t="str">
        <f aca="false">IF(OR(AS158=0,AH158=""),"",ROUND(N(Z158)*AH158,0))</f>
        <v/>
      </c>
      <c r="AM158" s="25" t="str">
        <f aca="false">IF(OR(AS158=0,AH158=""),"",ROUND(N(AA158)*AH158,0))</f>
        <v/>
      </c>
      <c r="AN158" s="25" t="str">
        <f aca="false">IF(OR(AS158=0,AH158=""),"",ROUND(N(AB158)*AH158,0))</f>
        <v/>
      </c>
      <c r="AO158" s="25" t="str">
        <f aca="false">IF(OR(AS158=0,AH158=""),"",ROUND(N(AC158)*AH158,0))</f>
        <v/>
      </c>
      <c r="AP158" s="25" t="str">
        <f aca="false">IF(OR(AS158=0,AH158=""),"",ROUND(N(AD158)*AH158,0))</f>
        <v/>
      </c>
      <c r="AQ158" s="25" t="str">
        <f aca="false">IF(OR(AS158=0,AH158=""),"",ROUND(N(AF158)*AH158,0))</f>
        <v/>
      </c>
      <c r="AR158" s="25" t="str">
        <f aca="false">IF(AS158=0,"",IFERROR(MATCH(C158,JurList,0),999)*1000+ROW())</f>
        <v/>
      </c>
      <c r="AS158" s="25" t="n">
        <f aca="false">IF(COUNTA(B158:C158,W158:AF158)&gt;0,1,0)</f>
        <v>0</v>
      </c>
    </row>
    <row r="159" customFormat="false" ht="15" hidden="false" customHeight="false" outlineLevel="0" collapsed="false">
      <c r="A159" s="5"/>
      <c r="B159" s="5"/>
      <c r="C159" s="5"/>
      <c r="D159" s="5"/>
      <c r="E159" s="18"/>
      <c r="F159" s="5"/>
      <c r="G159" s="18"/>
      <c r="H159" s="5"/>
      <c r="I159" s="18"/>
      <c r="J159" s="18"/>
      <c r="K159" s="18"/>
      <c r="L159" s="18"/>
      <c r="M159" s="18"/>
      <c r="N159" s="18"/>
      <c r="O159" s="18"/>
      <c r="P159" s="18"/>
      <c r="Q159" s="18"/>
      <c r="R159" s="18"/>
      <c r="S159" s="18"/>
      <c r="T159" s="18"/>
      <c r="U159" s="18"/>
      <c r="V159" s="5"/>
      <c r="W159" s="19"/>
      <c r="X159" s="19"/>
      <c r="Y159" s="19"/>
      <c r="Z159" s="19"/>
      <c r="AA159" s="19"/>
      <c r="AB159" s="19"/>
      <c r="AC159" s="19"/>
      <c r="AD159" s="19"/>
      <c r="AE159" s="19"/>
      <c r="AF159" s="19"/>
      <c r="AG159" s="18"/>
      <c r="AH159" s="24" t="str">
        <f aca="false">IF(AS159=0,"",IFERROR(INDEX(RateList,MATCH(G159,CurList,0)),""))</f>
        <v/>
      </c>
      <c r="AI159" s="25" t="str">
        <f aca="false">IF(OR(AS159=0,AH159=""),"",ROUND(N(W159)*AH159,0))</f>
        <v/>
      </c>
      <c r="AJ159" s="25" t="str">
        <f aca="false">IF(OR(AS159=0,AH159=""),"",ROUND(N(X159)*AH159,0))</f>
        <v/>
      </c>
      <c r="AK159" s="25" t="str">
        <f aca="false">IF(OR(AS159=0,AH159=""),"",AI159+AJ159)</f>
        <v/>
      </c>
      <c r="AL159" s="25" t="str">
        <f aca="false">IF(OR(AS159=0,AH159=""),"",ROUND(N(Z159)*AH159,0))</f>
        <v/>
      </c>
      <c r="AM159" s="25" t="str">
        <f aca="false">IF(OR(AS159=0,AH159=""),"",ROUND(N(AA159)*AH159,0))</f>
        <v/>
      </c>
      <c r="AN159" s="25" t="str">
        <f aca="false">IF(OR(AS159=0,AH159=""),"",ROUND(N(AB159)*AH159,0))</f>
        <v/>
      </c>
      <c r="AO159" s="25" t="str">
        <f aca="false">IF(OR(AS159=0,AH159=""),"",ROUND(N(AC159)*AH159,0))</f>
        <v/>
      </c>
      <c r="AP159" s="25" t="str">
        <f aca="false">IF(OR(AS159=0,AH159=""),"",ROUND(N(AD159)*AH159,0))</f>
        <v/>
      </c>
      <c r="AQ159" s="25" t="str">
        <f aca="false">IF(OR(AS159=0,AH159=""),"",ROUND(N(AF159)*AH159,0))</f>
        <v/>
      </c>
      <c r="AR159" s="25" t="str">
        <f aca="false">IF(AS159=0,"",IFERROR(MATCH(C159,JurList,0),999)*1000+ROW())</f>
        <v/>
      </c>
      <c r="AS159" s="25" t="n">
        <f aca="false">IF(COUNTA(B159:C159,W159:AF159)&gt;0,1,0)</f>
        <v>0</v>
      </c>
    </row>
    <row r="160" customFormat="false" ht="15" hidden="false" customHeight="false" outlineLevel="0" collapsed="false">
      <c r="A160" s="5"/>
      <c r="B160" s="5"/>
      <c r="C160" s="5"/>
      <c r="D160" s="5"/>
      <c r="E160" s="18"/>
      <c r="F160" s="5"/>
      <c r="G160" s="18"/>
      <c r="H160" s="5"/>
      <c r="I160" s="18"/>
      <c r="J160" s="18"/>
      <c r="K160" s="18"/>
      <c r="L160" s="18"/>
      <c r="M160" s="18"/>
      <c r="N160" s="18"/>
      <c r="O160" s="18"/>
      <c r="P160" s="18"/>
      <c r="Q160" s="18"/>
      <c r="R160" s="18"/>
      <c r="S160" s="18"/>
      <c r="T160" s="18"/>
      <c r="U160" s="18"/>
      <c r="V160" s="5"/>
      <c r="W160" s="19"/>
      <c r="X160" s="19"/>
      <c r="Y160" s="19"/>
      <c r="Z160" s="19"/>
      <c r="AA160" s="19"/>
      <c r="AB160" s="19"/>
      <c r="AC160" s="19"/>
      <c r="AD160" s="19"/>
      <c r="AE160" s="19"/>
      <c r="AF160" s="19"/>
      <c r="AG160" s="18"/>
      <c r="AH160" s="24" t="str">
        <f aca="false">IF(AS160=0,"",IFERROR(INDEX(RateList,MATCH(G160,CurList,0)),""))</f>
        <v/>
      </c>
      <c r="AI160" s="25" t="str">
        <f aca="false">IF(OR(AS160=0,AH160=""),"",ROUND(N(W160)*AH160,0))</f>
        <v/>
      </c>
      <c r="AJ160" s="25" t="str">
        <f aca="false">IF(OR(AS160=0,AH160=""),"",ROUND(N(X160)*AH160,0))</f>
        <v/>
      </c>
      <c r="AK160" s="25" t="str">
        <f aca="false">IF(OR(AS160=0,AH160=""),"",AI160+AJ160)</f>
        <v/>
      </c>
      <c r="AL160" s="25" t="str">
        <f aca="false">IF(OR(AS160=0,AH160=""),"",ROUND(N(Z160)*AH160,0))</f>
        <v/>
      </c>
      <c r="AM160" s="25" t="str">
        <f aca="false">IF(OR(AS160=0,AH160=""),"",ROUND(N(AA160)*AH160,0))</f>
        <v/>
      </c>
      <c r="AN160" s="25" t="str">
        <f aca="false">IF(OR(AS160=0,AH160=""),"",ROUND(N(AB160)*AH160,0))</f>
        <v/>
      </c>
      <c r="AO160" s="25" t="str">
        <f aca="false">IF(OR(AS160=0,AH160=""),"",ROUND(N(AC160)*AH160,0))</f>
        <v/>
      </c>
      <c r="AP160" s="25" t="str">
        <f aca="false">IF(OR(AS160=0,AH160=""),"",ROUND(N(AD160)*AH160,0))</f>
        <v/>
      </c>
      <c r="AQ160" s="25" t="str">
        <f aca="false">IF(OR(AS160=0,AH160=""),"",ROUND(N(AF160)*AH160,0))</f>
        <v/>
      </c>
      <c r="AR160" s="25" t="str">
        <f aca="false">IF(AS160=0,"",IFERROR(MATCH(C160,JurList,0),999)*1000+ROW())</f>
        <v/>
      </c>
      <c r="AS160" s="25" t="n">
        <f aca="false">IF(COUNTA(B160:C160,W160:AF160)&gt;0,1,0)</f>
        <v>0</v>
      </c>
    </row>
    <row r="161" customFormat="false" ht="15" hidden="false" customHeight="false" outlineLevel="0" collapsed="false">
      <c r="A161" s="5"/>
      <c r="B161" s="5"/>
      <c r="C161" s="5"/>
      <c r="D161" s="5"/>
      <c r="E161" s="18"/>
      <c r="F161" s="5"/>
      <c r="G161" s="18"/>
      <c r="H161" s="5"/>
      <c r="I161" s="18"/>
      <c r="J161" s="18"/>
      <c r="K161" s="18"/>
      <c r="L161" s="18"/>
      <c r="M161" s="18"/>
      <c r="N161" s="18"/>
      <c r="O161" s="18"/>
      <c r="P161" s="18"/>
      <c r="Q161" s="18"/>
      <c r="R161" s="18"/>
      <c r="S161" s="18"/>
      <c r="T161" s="18"/>
      <c r="U161" s="18"/>
      <c r="V161" s="5"/>
      <c r="W161" s="19"/>
      <c r="X161" s="19"/>
      <c r="Y161" s="19"/>
      <c r="Z161" s="19"/>
      <c r="AA161" s="19"/>
      <c r="AB161" s="19"/>
      <c r="AC161" s="19"/>
      <c r="AD161" s="19"/>
      <c r="AE161" s="19"/>
      <c r="AF161" s="19"/>
      <c r="AG161" s="18"/>
      <c r="AH161" s="24" t="str">
        <f aca="false">IF(AS161=0,"",IFERROR(INDEX(RateList,MATCH(G161,CurList,0)),""))</f>
        <v/>
      </c>
      <c r="AI161" s="25" t="str">
        <f aca="false">IF(OR(AS161=0,AH161=""),"",ROUND(N(W161)*AH161,0))</f>
        <v/>
      </c>
      <c r="AJ161" s="25" t="str">
        <f aca="false">IF(OR(AS161=0,AH161=""),"",ROUND(N(X161)*AH161,0))</f>
        <v/>
      </c>
      <c r="AK161" s="25" t="str">
        <f aca="false">IF(OR(AS161=0,AH161=""),"",AI161+AJ161)</f>
        <v/>
      </c>
      <c r="AL161" s="25" t="str">
        <f aca="false">IF(OR(AS161=0,AH161=""),"",ROUND(N(Z161)*AH161,0))</f>
        <v/>
      </c>
      <c r="AM161" s="25" t="str">
        <f aca="false">IF(OR(AS161=0,AH161=""),"",ROUND(N(AA161)*AH161,0))</f>
        <v/>
      </c>
      <c r="AN161" s="25" t="str">
        <f aca="false">IF(OR(AS161=0,AH161=""),"",ROUND(N(AB161)*AH161,0))</f>
        <v/>
      </c>
      <c r="AO161" s="25" t="str">
        <f aca="false">IF(OR(AS161=0,AH161=""),"",ROUND(N(AC161)*AH161,0))</f>
        <v/>
      </c>
      <c r="AP161" s="25" t="str">
        <f aca="false">IF(OR(AS161=0,AH161=""),"",ROUND(N(AD161)*AH161,0))</f>
        <v/>
      </c>
      <c r="AQ161" s="25" t="str">
        <f aca="false">IF(OR(AS161=0,AH161=""),"",ROUND(N(AF161)*AH161,0))</f>
        <v/>
      </c>
      <c r="AR161" s="25" t="str">
        <f aca="false">IF(AS161=0,"",IFERROR(MATCH(C161,JurList,0),999)*1000+ROW())</f>
        <v/>
      </c>
      <c r="AS161" s="25" t="n">
        <f aca="false">IF(COUNTA(B161:C161,W161:AF161)&gt;0,1,0)</f>
        <v>0</v>
      </c>
    </row>
    <row r="162" customFormat="false" ht="15" hidden="false" customHeight="false" outlineLevel="0" collapsed="false">
      <c r="A162" s="5"/>
      <c r="B162" s="5"/>
      <c r="C162" s="5"/>
      <c r="D162" s="5"/>
      <c r="E162" s="18"/>
      <c r="F162" s="5"/>
      <c r="G162" s="18"/>
      <c r="H162" s="5"/>
      <c r="I162" s="18"/>
      <c r="J162" s="18"/>
      <c r="K162" s="18"/>
      <c r="L162" s="18"/>
      <c r="M162" s="18"/>
      <c r="N162" s="18"/>
      <c r="O162" s="18"/>
      <c r="P162" s="18"/>
      <c r="Q162" s="18"/>
      <c r="R162" s="18"/>
      <c r="S162" s="18"/>
      <c r="T162" s="18"/>
      <c r="U162" s="18"/>
      <c r="V162" s="5"/>
      <c r="W162" s="19"/>
      <c r="X162" s="19"/>
      <c r="Y162" s="19"/>
      <c r="Z162" s="19"/>
      <c r="AA162" s="19"/>
      <c r="AB162" s="19"/>
      <c r="AC162" s="19"/>
      <c r="AD162" s="19"/>
      <c r="AE162" s="19"/>
      <c r="AF162" s="19"/>
      <c r="AG162" s="18"/>
      <c r="AH162" s="24" t="str">
        <f aca="false">IF(AS162=0,"",IFERROR(INDEX(RateList,MATCH(G162,CurList,0)),""))</f>
        <v/>
      </c>
      <c r="AI162" s="25" t="str">
        <f aca="false">IF(OR(AS162=0,AH162=""),"",ROUND(N(W162)*AH162,0))</f>
        <v/>
      </c>
      <c r="AJ162" s="25" t="str">
        <f aca="false">IF(OR(AS162=0,AH162=""),"",ROUND(N(X162)*AH162,0))</f>
        <v/>
      </c>
      <c r="AK162" s="25" t="str">
        <f aca="false">IF(OR(AS162=0,AH162=""),"",AI162+AJ162)</f>
        <v/>
      </c>
      <c r="AL162" s="25" t="str">
        <f aca="false">IF(OR(AS162=0,AH162=""),"",ROUND(N(Z162)*AH162,0))</f>
        <v/>
      </c>
      <c r="AM162" s="25" t="str">
        <f aca="false">IF(OR(AS162=0,AH162=""),"",ROUND(N(AA162)*AH162,0))</f>
        <v/>
      </c>
      <c r="AN162" s="25" t="str">
        <f aca="false">IF(OR(AS162=0,AH162=""),"",ROUND(N(AB162)*AH162,0))</f>
        <v/>
      </c>
      <c r="AO162" s="25" t="str">
        <f aca="false">IF(OR(AS162=0,AH162=""),"",ROUND(N(AC162)*AH162,0))</f>
        <v/>
      </c>
      <c r="AP162" s="25" t="str">
        <f aca="false">IF(OR(AS162=0,AH162=""),"",ROUND(N(AD162)*AH162,0))</f>
        <v/>
      </c>
      <c r="AQ162" s="25" t="str">
        <f aca="false">IF(OR(AS162=0,AH162=""),"",ROUND(N(AF162)*AH162,0))</f>
        <v/>
      </c>
      <c r="AR162" s="25" t="str">
        <f aca="false">IF(AS162=0,"",IFERROR(MATCH(C162,JurList,0),999)*1000+ROW())</f>
        <v/>
      </c>
      <c r="AS162" s="25" t="n">
        <f aca="false">IF(COUNTA(B162:C162,W162:AF162)&gt;0,1,0)</f>
        <v>0</v>
      </c>
    </row>
    <row r="163" customFormat="false" ht="15" hidden="false" customHeight="false" outlineLevel="0" collapsed="false">
      <c r="A163" s="5"/>
      <c r="B163" s="5"/>
      <c r="C163" s="5"/>
      <c r="D163" s="5"/>
      <c r="E163" s="18"/>
      <c r="F163" s="5"/>
      <c r="G163" s="18"/>
      <c r="H163" s="5"/>
      <c r="I163" s="18"/>
      <c r="J163" s="18"/>
      <c r="K163" s="18"/>
      <c r="L163" s="18"/>
      <c r="M163" s="18"/>
      <c r="N163" s="18"/>
      <c r="O163" s="18"/>
      <c r="P163" s="18"/>
      <c r="Q163" s="18"/>
      <c r="R163" s="18"/>
      <c r="S163" s="18"/>
      <c r="T163" s="18"/>
      <c r="U163" s="18"/>
      <c r="V163" s="5"/>
      <c r="W163" s="19"/>
      <c r="X163" s="19"/>
      <c r="Y163" s="19"/>
      <c r="Z163" s="19"/>
      <c r="AA163" s="19"/>
      <c r="AB163" s="19"/>
      <c r="AC163" s="19"/>
      <c r="AD163" s="19"/>
      <c r="AE163" s="19"/>
      <c r="AF163" s="19"/>
      <c r="AG163" s="18"/>
      <c r="AH163" s="24" t="str">
        <f aca="false">IF(AS163=0,"",IFERROR(INDEX(RateList,MATCH(G163,CurList,0)),""))</f>
        <v/>
      </c>
      <c r="AI163" s="25" t="str">
        <f aca="false">IF(OR(AS163=0,AH163=""),"",ROUND(N(W163)*AH163,0))</f>
        <v/>
      </c>
      <c r="AJ163" s="25" t="str">
        <f aca="false">IF(OR(AS163=0,AH163=""),"",ROUND(N(X163)*AH163,0))</f>
        <v/>
      </c>
      <c r="AK163" s="25" t="str">
        <f aca="false">IF(OR(AS163=0,AH163=""),"",AI163+AJ163)</f>
        <v/>
      </c>
      <c r="AL163" s="25" t="str">
        <f aca="false">IF(OR(AS163=0,AH163=""),"",ROUND(N(Z163)*AH163,0))</f>
        <v/>
      </c>
      <c r="AM163" s="25" t="str">
        <f aca="false">IF(OR(AS163=0,AH163=""),"",ROUND(N(AA163)*AH163,0))</f>
        <v/>
      </c>
      <c r="AN163" s="25" t="str">
        <f aca="false">IF(OR(AS163=0,AH163=""),"",ROUND(N(AB163)*AH163,0))</f>
        <v/>
      </c>
      <c r="AO163" s="25" t="str">
        <f aca="false">IF(OR(AS163=0,AH163=""),"",ROUND(N(AC163)*AH163,0))</f>
        <v/>
      </c>
      <c r="AP163" s="25" t="str">
        <f aca="false">IF(OR(AS163=0,AH163=""),"",ROUND(N(AD163)*AH163,0))</f>
        <v/>
      </c>
      <c r="AQ163" s="25" t="str">
        <f aca="false">IF(OR(AS163=0,AH163=""),"",ROUND(N(AF163)*AH163,0))</f>
        <v/>
      </c>
      <c r="AR163" s="25" t="str">
        <f aca="false">IF(AS163=0,"",IFERROR(MATCH(C163,JurList,0),999)*1000+ROW())</f>
        <v/>
      </c>
      <c r="AS163" s="25" t="n">
        <f aca="false">IF(COUNTA(B163:C163,W163:AF163)&gt;0,1,0)</f>
        <v>0</v>
      </c>
    </row>
    <row r="164" customFormat="false" ht="15" hidden="false" customHeight="false" outlineLevel="0" collapsed="false">
      <c r="A164" s="5"/>
      <c r="B164" s="5"/>
      <c r="C164" s="5"/>
      <c r="D164" s="5"/>
      <c r="E164" s="18"/>
      <c r="F164" s="5"/>
      <c r="G164" s="18"/>
      <c r="H164" s="5"/>
      <c r="I164" s="18"/>
      <c r="J164" s="18"/>
      <c r="K164" s="18"/>
      <c r="L164" s="18"/>
      <c r="M164" s="18"/>
      <c r="N164" s="18"/>
      <c r="O164" s="18"/>
      <c r="P164" s="18"/>
      <c r="Q164" s="18"/>
      <c r="R164" s="18"/>
      <c r="S164" s="18"/>
      <c r="T164" s="18"/>
      <c r="U164" s="18"/>
      <c r="V164" s="5"/>
      <c r="W164" s="19"/>
      <c r="X164" s="19"/>
      <c r="Y164" s="19"/>
      <c r="Z164" s="19"/>
      <c r="AA164" s="19"/>
      <c r="AB164" s="19"/>
      <c r="AC164" s="19"/>
      <c r="AD164" s="19"/>
      <c r="AE164" s="19"/>
      <c r="AF164" s="19"/>
      <c r="AG164" s="18"/>
      <c r="AH164" s="24" t="str">
        <f aca="false">IF(AS164=0,"",IFERROR(INDEX(RateList,MATCH(G164,CurList,0)),""))</f>
        <v/>
      </c>
      <c r="AI164" s="25" t="str">
        <f aca="false">IF(OR(AS164=0,AH164=""),"",ROUND(N(W164)*AH164,0))</f>
        <v/>
      </c>
      <c r="AJ164" s="25" t="str">
        <f aca="false">IF(OR(AS164=0,AH164=""),"",ROUND(N(X164)*AH164,0))</f>
        <v/>
      </c>
      <c r="AK164" s="25" t="str">
        <f aca="false">IF(OR(AS164=0,AH164=""),"",AI164+AJ164)</f>
        <v/>
      </c>
      <c r="AL164" s="25" t="str">
        <f aca="false">IF(OR(AS164=0,AH164=""),"",ROUND(N(Z164)*AH164,0))</f>
        <v/>
      </c>
      <c r="AM164" s="25" t="str">
        <f aca="false">IF(OR(AS164=0,AH164=""),"",ROUND(N(AA164)*AH164,0))</f>
        <v/>
      </c>
      <c r="AN164" s="25" t="str">
        <f aca="false">IF(OR(AS164=0,AH164=""),"",ROUND(N(AB164)*AH164,0))</f>
        <v/>
      </c>
      <c r="AO164" s="25" t="str">
        <f aca="false">IF(OR(AS164=0,AH164=""),"",ROUND(N(AC164)*AH164,0))</f>
        <v/>
      </c>
      <c r="AP164" s="25" t="str">
        <f aca="false">IF(OR(AS164=0,AH164=""),"",ROUND(N(AD164)*AH164,0))</f>
        <v/>
      </c>
      <c r="AQ164" s="25" t="str">
        <f aca="false">IF(OR(AS164=0,AH164=""),"",ROUND(N(AF164)*AH164,0))</f>
        <v/>
      </c>
      <c r="AR164" s="25" t="str">
        <f aca="false">IF(AS164=0,"",IFERROR(MATCH(C164,JurList,0),999)*1000+ROW())</f>
        <v/>
      </c>
      <c r="AS164" s="25" t="n">
        <f aca="false">IF(COUNTA(B164:C164,W164:AF164)&gt;0,1,0)</f>
        <v>0</v>
      </c>
    </row>
    <row r="165" customFormat="false" ht="15" hidden="false" customHeight="false" outlineLevel="0" collapsed="false">
      <c r="A165" s="5"/>
      <c r="B165" s="5"/>
      <c r="C165" s="5"/>
      <c r="D165" s="5"/>
      <c r="E165" s="18"/>
      <c r="F165" s="5"/>
      <c r="G165" s="18"/>
      <c r="H165" s="5"/>
      <c r="I165" s="18"/>
      <c r="J165" s="18"/>
      <c r="K165" s="18"/>
      <c r="L165" s="18"/>
      <c r="M165" s="18"/>
      <c r="N165" s="18"/>
      <c r="O165" s="18"/>
      <c r="P165" s="18"/>
      <c r="Q165" s="18"/>
      <c r="R165" s="18"/>
      <c r="S165" s="18"/>
      <c r="T165" s="18"/>
      <c r="U165" s="18"/>
      <c r="V165" s="5"/>
      <c r="W165" s="19"/>
      <c r="X165" s="19"/>
      <c r="Y165" s="19"/>
      <c r="Z165" s="19"/>
      <c r="AA165" s="19"/>
      <c r="AB165" s="19"/>
      <c r="AC165" s="19"/>
      <c r="AD165" s="19"/>
      <c r="AE165" s="19"/>
      <c r="AF165" s="19"/>
      <c r="AG165" s="18"/>
      <c r="AH165" s="24" t="str">
        <f aca="false">IF(AS165=0,"",IFERROR(INDEX(RateList,MATCH(G165,CurList,0)),""))</f>
        <v/>
      </c>
      <c r="AI165" s="25" t="str">
        <f aca="false">IF(OR(AS165=0,AH165=""),"",ROUND(N(W165)*AH165,0))</f>
        <v/>
      </c>
      <c r="AJ165" s="25" t="str">
        <f aca="false">IF(OR(AS165=0,AH165=""),"",ROUND(N(X165)*AH165,0))</f>
        <v/>
      </c>
      <c r="AK165" s="25" t="str">
        <f aca="false">IF(OR(AS165=0,AH165=""),"",AI165+AJ165)</f>
        <v/>
      </c>
      <c r="AL165" s="25" t="str">
        <f aca="false">IF(OR(AS165=0,AH165=""),"",ROUND(N(Z165)*AH165,0))</f>
        <v/>
      </c>
      <c r="AM165" s="25" t="str">
        <f aca="false">IF(OR(AS165=0,AH165=""),"",ROUND(N(AA165)*AH165,0))</f>
        <v/>
      </c>
      <c r="AN165" s="25" t="str">
        <f aca="false">IF(OR(AS165=0,AH165=""),"",ROUND(N(AB165)*AH165,0))</f>
        <v/>
      </c>
      <c r="AO165" s="25" t="str">
        <f aca="false">IF(OR(AS165=0,AH165=""),"",ROUND(N(AC165)*AH165,0))</f>
        <v/>
      </c>
      <c r="AP165" s="25" t="str">
        <f aca="false">IF(OR(AS165=0,AH165=""),"",ROUND(N(AD165)*AH165,0))</f>
        <v/>
      </c>
      <c r="AQ165" s="25" t="str">
        <f aca="false">IF(OR(AS165=0,AH165=""),"",ROUND(N(AF165)*AH165,0))</f>
        <v/>
      </c>
      <c r="AR165" s="25" t="str">
        <f aca="false">IF(AS165=0,"",IFERROR(MATCH(C165,JurList,0),999)*1000+ROW())</f>
        <v/>
      </c>
      <c r="AS165" s="25" t="n">
        <f aca="false">IF(COUNTA(B165:C165,W165:AF165)&gt;0,1,0)</f>
        <v>0</v>
      </c>
    </row>
    <row r="166" customFormat="false" ht="15" hidden="false" customHeight="false" outlineLevel="0" collapsed="false">
      <c r="A166" s="5"/>
      <c r="B166" s="5"/>
      <c r="C166" s="5"/>
      <c r="D166" s="5"/>
      <c r="E166" s="18"/>
      <c r="F166" s="5"/>
      <c r="G166" s="18"/>
      <c r="H166" s="5"/>
      <c r="I166" s="18"/>
      <c r="J166" s="18"/>
      <c r="K166" s="18"/>
      <c r="L166" s="18"/>
      <c r="M166" s="18"/>
      <c r="N166" s="18"/>
      <c r="O166" s="18"/>
      <c r="P166" s="18"/>
      <c r="Q166" s="18"/>
      <c r="R166" s="18"/>
      <c r="S166" s="18"/>
      <c r="T166" s="18"/>
      <c r="U166" s="18"/>
      <c r="V166" s="5"/>
      <c r="W166" s="19"/>
      <c r="X166" s="19"/>
      <c r="Y166" s="19"/>
      <c r="Z166" s="19"/>
      <c r="AA166" s="19"/>
      <c r="AB166" s="19"/>
      <c r="AC166" s="19"/>
      <c r="AD166" s="19"/>
      <c r="AE166" s="19"/>
      <c r="AF166" s="19"/>
      <c r="AG166" s="18"/>
      <c r="AH166" s="24" t="str">
        <f aca="false">IF(AS166=0,"",IFERROR(INDEX(RateList,MATCH(G166,CurList,0)),""))</f>
        <v/>
      </c>
      <c r="AI166" s="25" t="str">
        <f aca="false">IF(OR(AS166=0,AH166=""),"",ROUND(N(W166)*AH166,0))</f>
        <v/>
      </c>
      <c r="AJ166" s="25" t="str">
        <f aca="false">IF(OR(AS166=0,AH166=""),"",ROUND(N(X166)*AH166,0))</f>
        <v/>
      </c>
      <c r="AK166" s="25" t="str">
        <f aca="false">IF(OR(AS166=0,AH166=""),"",AI166+AJ166)</f>
        <v/>
      </c>
      <c r="AL166" s="25" t="str">
        <f aca="false">IF(OR(AS166=0,AH166=""),"",ROUND(N(Z166)*AH166,0))</f>
        <v/>
      </c>
      <c r="AM166" s="25" t="str">
        <f aca="false">IF(OR(AS166=0,AH166=""),"",ROUND(N(AA166)*AH166,0))</f>
        <v/>
      </c>
      <c r="AN166" s="25" t="str">
        <f aca="false">IF(OR(AS166=0,AH166=""),"",ROUND(N(AB166)*AH166,0))</f>
        <v/>
      </c>
      <c r="AO166" s="25" t="str">
        <f aca="false">IF(OR(AS166=0,AH166=""),"",ROUND(N(AC166)*AH166,0))</f>
        <v/>
      </c>
      <c r="AP166" s="25" t="str">
        <f aca="false">IF(OR(AS166=0,AH166=""),"",ROUND(N(AD166)*AH166,0))</f>
        <v/>
      </c>
      <c r="AQ166" s="25" t="str">
        <f aca="false">IF(OR(AS166=0,AH166=""),"",ROUND(N(AF166)*AH166,0))</f>
        <v/>
      </c>
      <c r="AR166" s="25" t="str">
        <f aca="false">IF(AS166=0,"",IFERROR(MATCH(C166,JurList,0),999)*1000+ROW())</f>
        <v/>
      </c>
      <c r="AS166" s="25" t="n">
        <f aca="false">IF(COUNTA(B166:C166,W166:AF166)&gt;0,1,0)</f>
        <v>0</v>
      </c>
    </row>
    <row r="167" customFormat="false" ht="15" hidden="false" customHeight="false" outlineLevel="0" collapsed="false">
      <c r="A167" s="5"/>
      <c r="B167" s="5"/>
      <c r="C167" s="5"/>
      <c r="D167" s="5"/>
      <c r="E167" s="18"/>
      <c r="F167" s="5"/>
      <c r="G167" s="18"/>
      <c r="H167" s="5"/>
      <c r="I167" s="18"/>
      <c r="J167" s="18"/>
      <c r="K167" s="18"/>
      <c r="L167" s="18"/>
      <c r="M167" s="18"/>
      <c r="N167" s="18"/>
      <c r="O167" s="18"/>
      <c r="P167" s="18"/>
      <c r="Q167" s="18"/>
      <c r="R167" s="18"/>
      <c r="S167" s="18"/>
      <c r="T167" s="18"/>
      <c r="U167" s="18"/>
      <c r="V167" s="5"/>
      <c r="W167" s="19"/>
      <c r="X167" s="19"/>
      <c r="Y167" s="19"/>
      <c r="Z167" s="19"/>
      <c r="AA167" s="19"/>
      <c r="AB167" s="19"/>
      <c r="AC167" s="19"/>
      <c r="AD167" s="19"/>
      <c r="AE167" s="19"/>
      <c r="AF167" s="19"/>
      <c r="AG167" s="18"/>
      <c r="AH167" s="24" t="str">
        <f aca="false">IF(AS167=0,"",IFERROR(INDEX(RateList,MATCH(G167,CurList,0)),""))</f>
        <v/>
      </c>
      <c r="AI167" s="25" t="str">
        <f aca="false">IF(OR(AS167=0,AH167=""),"",ROUND(N(W167)*AH167,0))</f>
        <v/>
      </c>
      <c r="AJ167" s="25" t="str">
        <f aca="false">IF(OR(AS167=0,AH167=""),"",ROUND(N(X167)*AH167,0))</f>
        <v/>
      </c>
      <c r="AK167" s="25" t="str">
        <f aca="false">IF(OR(AS167=0,AH167=""),"",AI167+AJ167)</f>
        <v/>
      </c>
      <c r="AL167" s="25" t="str">
        <f aca="false">IF(OR(AS167=0,AH167=""),"",ROUND(N(Z167)*AH167,0))</f>
        <v/>
      </c>
      <c r="AM167" s="25" t="str">
        <f aca="false">IF(OR(AS167=0,AH167=""),"",ROUND(N(AA167)*AH167,0))</f>
        <v/>
      </c>
      <c r="AN167" s="25" t="str">
        <f aca="false">IF(OR(AS167=0,AH167=""),"",ROUND(N(AB167)*AH167,0))</f>
        <v/>
      </c>
      <c r="AO167" s="25" t="str">
        <f aca="false">IF(OR(AS167=0,AH167=""),"",ROUND(N(AC167)*AH167,0))</f>
        <v/>
      </c>
      <c r="AP167" s="25" t="str">
        <f aca="false">IF(OR(AS167=0,AH167=""),"",ROUND(N(AD167)*AH167,0))</f>
        <v/>
      </c>
      <c r="AQ167" s="25" t="str">
        <f aca="false">IF(OR(AS167=0,AH167=""),"",ROUND(N(AF167)*AH167,0))</f>
        <v/>
      </c>
      <c r="AR167" s="25" t="str">
        <f aca="false">IF(AS167=0,"",IFERROR(MATCH(C167,JurList,0),999)*1000+ROW())</f>
        <v/>
      </c>
      <c r="AS167" s="25" t="n">
        <f aca="false">IF(COUNTA(B167:C167,W167:AF167)&gt;0,1,0)</f>
        <v>0</v>
      </c>
    </row>
    <row r="168" customFormat="false" ht="15" hidden="false" customHeight="false" outlineLevel="0" collapsed="false">
      <c r="A168" s="5"/>
      <c r="B168" s="5"/>
      <c r="C168" s="5"/>
      <c r="D168" s="5"/>
      <c r="E168" s="18"/>
      <c r="F168" s="5"/>
      <c r="G168" s="18"/>
      <c r="H168" s="5"/>
      <c r="I168" s="18"/>
      <c r="J168" s="18"/>
      <c r="K168" s="18"/>
      <c r="L168" s="18"/>
      <c r="M168" s="18"/>
      <c r="N168" s="18"/>
      <c r="O168" s="18"/>
      <c r="P168" s="18"/>
      <c r="Q168" s="18"/>
      <c r="R168" s="18"/>
      <c r="S168" s="18"/>
      <c r="T168" s="18"/>
      <c r="U168" s="18"/>
      <c r="V168" s="5"/>
      <c r="W168" s="19"/>
      <c r="X168" s="19"/>
      <c r="Y168" s="19"/>
      <c r="Z168" s="19"/>
      <c r="AA168" s="19"/>
      <c r="AB168" s="19"/>
      <c r="AC168" s="19"/>
      <c r="AD168" s="19"/>
      <c r="AE168" s="19"/>
      <c r="AF168" s="19"/>
      <c r="AG168" s="18"/>
      <c r="AH168" s="24" t="str">
        <f aca="false">IF(AS168=0,"",IFERROR(INDEX(RateList,MATCH(G168,CurList,0)),""))</f>
        <v/>
      </c>
      <c r="AI168" s="25" t="str">
        <f aca="false">IF(OR(AS168=0,AH168=""),"",ROUND(N(W168)*AH168,0))</f>
        <v/>
      </c>
      <c r="AJ168" s="25" t="str">
        <f aca="false">IF(OR(AS168=0,AH168=""),"",ROUND(N(X168)*AH168,0))</f>
        <v/>
      </c>
      <c r="AK168" s="25" t="str">
        <f aca="false">IF(OR(AS168=0,AH168=""),"",AI168+AJ168)</f>
        <v/>
      </c>
      <c r="AL168" s="25" t="str">
        <f aca="false">IF(OR(AS168=0,AH168=""),"",ROUND(N(Z168)*AH168,0))</f>
        <v/>
      </c>
      <c r="AM168" s="25" t="str">
        <f aca="false">IF(OR(AS168=0,AH168=""),"",ROUND(N(AA168)*AH168,0))</f>
        <v/>
      </c>
      <c r="AN168" s="25" t="str">
        <f aca="false">IF(OR(AS168=0,AH168=""),"",ROUND(N(AB168)*AH168,0))</f>
        <v/>
      </c>
      <c r="AO168" s="25" t="str">
        <f aca="false">IF(OR(AS168=0,AH168=""),"",ROUND(N(AC168)*AH168,0))</f>
        <v/>
      </c>
      <c r="AP168" s="25" t="str">
        <f aca="false">IF(OR(AS168=0,AH168=""),"",ROUND(N(AD168)*AH168,0))</f>
        <v/>
      </c>
      <c r="AQ168" s="25" t="str">
        <f aca="false">IF(OR(AS168=0,AH168=""),"",ROUND(N(AF168)*AH168,0))</f>
        <v/>
      </c>
      <c r="AR168" s="25" t="str">
        <f aca="false">IF(AS168=0,"",IFERROR(MATCH(C168,JurList,0),999)*1000+ROW())</f>
        <v/>
      </c>
      <c r="AS168" s="25" t="n">
        <f aca="false">IF(COUNTA(B168:C168,W168:AF168)&gt;0,1,0)</f>
        <v>0</v>
      </c>
    </row>
    <row r="169" customFormat="false" ht="15" hidden="false" customHeight="false" outlineLevel="0" collapsed="false">
      <c r="A169" s="5"/>
      <c r="B169" s="5"/>
      <c r="C169" s="5"/>
      <c r="D169" s="5"/>
      <c r="E169" s="18"/>
      <c r="F169" s="5"/>
      <c r="G169" s="18"/>
      <c r="H169" s="5"/>
      <c r="I169" s="18"/>
      <c r="J169" s="18"/>
      <c r="K169" s="18"/>
      <c r="L169" s="18"/>
      <c r="M169" s="18"/>
      <c r="N169" s="18"/>
      <c r="O169" s="18"/>
      <c r="P169" s="18"/>
      <c r="Q169" s="18"/>
      <c r="R169" s="18"/>
      <c r="S169" s="18"/>
      <c r="T169" s="18"/>
      <c r="U169" s="18"/>
      <c r="V169" s="5"/>
      <c r="W169" s="19"/>
      <c r="X169" s="19"/>
      <c r="Y169" s="19"/>
      <c r="Z169" s="19"/>
      <c r="AA169" s="19"/>
      <c r="AB169" s="19"/>
      <c r="AC169" s="19"/>
      <c r="AD169" s="19"/>
      <c r="AE169" s="19"/>
      <c r="AF169" s="19"/>
      <c r="AG169" s="18"/>
      <c r="AH169" s="24" t="str">
        <f aca="false">IF(AS169=0,"",IFERROR(INDEX(RateList,MATCH(G169,CurList,0)),""))</f>
        <v/>
      </c>
      <c r="AI169" s="25" t="str">
        <f aca="false">IF(OR(AS169=0,AH169=""),"",ROUND(N(W169)*AH169,0))</f>
        <v/>
      </c>
      <c r="AJ169" s="25" t="str">
        <f aca="false">IF(OR(AS169=0,AH169=""),"",ROUND(N(X169)*AH169,0))</f>
        <v/>
      </c>
      <c r="AK169" s="25" t="str">
        <f aca="false">IF(OR(AS169=0,AH169=""),"",AI169+AJ169)</f>
        <v/>
      </c>
      <c r="AL169" s="25" t="str">
        <f aca="false">IF(OR(AS169=0,AH169=""),"",ROUND(N(Z169)*AH169,0))</f>
        <v/>
      </c>
      <c r="AM169" s="25" t="str">
        <f aca="false">IF(OR(AS169=0,AH169=""),"",ROUND(N(AA169)*AH169,0))</f>
        <v/>
      </c>
      <c r="AN169" s="25" t="str">
        <f aca="false">IF(OR(AS169=0,AH169=""),"",ROUND(N(AB169)*AH169,0))</f>
        <v/>
      </c>
      <c r="AO169" s="25" t="str">
        <f aca="false">IF(OR(AS169=0,AH169=""),"",ROUND(N(AC169)*AH169,0))</f>
        <v/>
      </c>
      <c r="AP169" s="25" t="str">
        <f aca="false">IF(OR(AS169=0,AH169=""),"",ROUND(N(AD169)*AH169,0))</f>
        <v/>
      </c>
      <c r="AQ169" s="25" t="str">
        <f aca="false">IF(OR(AS169=0,AH169=""),"",ROUND(N(AF169)*AH169,0))</f>
        <v/>
      </c>
      <c r="AR169" s="25" t="str">
        <f aca="false">IF(AS169=0,"",IFERROR(MATCH(C169,JurList,0),999)*1000+ROW())</f>
        <v/>
      </c>
      <c r="AS169" s="25" t="n">
        <f aca="false">IF(COUNTA(B169:C169,W169:AF169)&gt;0,1,0)</f>
        <v>0</v>
      </c>
    </row>
    <row r="170" customFormat="false" ht="15" hidden="false" customHeight="false" outlineLevel="0" collapsed="false">
      <c r="A170" s="5"/>
      <c r="B170" s="5"/>
      <c r="C170" s="5"/>
      <c r="D170" s="5"/>
      <c r="E170" s="18"/>
      <c r="F170" s="5"/>
      <c r="G170" s="18"/>
      <c r="H170" s="5"/>
      <c r="I170" s="18"/>
      <c r="J170" s="18"/>
      <c r="K170" s="18"/>
      <c r="L170" s="18"/>
      <c r="M170" s="18"/>
      <c r="N170" s="18"/>
      <c r="O170" s="18"/>
      <c r="P170" s="18"/>
      <c r="Q170" s="18"/>
      <c r="R170" s="18"/>
      <c r="S170" s="18"/>
      <c r="T170" s="18"/>
      <c r="U170" s="18"/>
      <c r="V170" s="5"/>
      <c r="W170" s="19"/>
      <c r="X170" s="19"/>
      <c r="Y170" s="19"/>
      <c r="Z170" s="19"/>
      <c r="AA170" s="19"/>
      <c r="AB170" s="19"/>
      <c r="AC170" s="19"/>
      <c r="AD170" s="19"/>
      <c r="AE170" s="19"/>
      <c r="AF170" s="19"/>
      <c r="AG170" s="18"/>
      <c r="AH170" s="24" t="str">
        <f aca="false">IF(AS170=0,"",IFERROR(INDEX(RateList,MATCH(G170,CurList,0)),""))</f>
        <v/>
      </c>
      <c r="AI170" s="25" t="str">
        <f aca="false">IF(OR(AS170=0,AH170=""),"",ROUND(N(W170)*AH170,0))</f>
        <v/>
      </c>
      <c r="AJ170" s="25" t="str">
        <f aca="false">IF(OR(AS170=0,AH170=""),"",ROUND(N(X170)*AH170,0))</f>
        <v/>
      </c>
      <c r="AK170" s="25" t="str">
        <f aca="false">IF(OR(AS170=0,AH170=""),"",AI170+AJ170)</f>
        <v/>
      </c>
      <c r="AL170" s="25" t="str">
        <f aca="false">IF(OR(AS170=0,AH170=""),"",ROUND(N(Z170)*AH170,0))</f>
        <v/>
      </c>
      <c r="AM170" s="25" t="str">
        <f aca="false">IF(OR(AS170=0,AH170=""),"",ROUND(N(AA170)*AH170,0))</f>
        <v/>
      </c>
      <c r="AN170" s="25" t="str">
        <f aca="false">IF(OR(AS170=0,AH170=""),"",ROUND(N(AB170)*AH170,0))</f>
        <v/>
      </c>
      <c r="AO170" s="25" t="str">
        <f aca="false">IF(OR(AS170=0,AH170=""),"",ROUND(N(AC170)*AH170,0))</f>
        <v/>
      </c>
      <c r="AP170" s="25" t="str">
        <f aca="false">IF(OR(AS170=0,AH170=""),"",ROUND(N(AD170)*AH170,0))</f>
        <v/>
      </c>
      <c r="AQ170" s="25" t="str">
        <f aca="false">IF(OR(AS170=0,AH170=""),"",ROUND(N(AF170)*AH170,0))</f>
        <v/>
      </c>
      <c r="AR170" s="25" t="str">
        <f aca="false">IF(AS170=0,"",IFERROR(MATCH(C170,JurList,0),999)*1000+ROW())</f>
        <v/>
      </c>
      <c r="AS170" s="25" t="n">
        <f aca="false">IF(COUNTA(B170:C170,W170:AF170)&gt;0,1,0)</f>
        <v>0</v>
      </c>
    </row>
    <row r="171" customFormat="false" ht="15" hidden="false" customHeight="false" outlineLevel="0" collapsed="false">
      <c r="A171" s="5"/>
      <c r="B171" s="5"/>
      <c r="C171" s="5"/>
      <c r="D171" s="5"/>
      <c r="E171" s="18"/>
      <c r="F171" s="5"/>
      <c r="G171" s="18"/>
      <c r="H171" s="5"/>
      <c r="I171" s="18"/>
      <c r="J171" s="18"/>
      <c r="K171" s="18"/>
      <c r="L171" s="18"/>
      <c r="M171" s="18"/>
      <c r="N171" s="18"/>
      <c r="O171" s="18"/>
      <c r="P171" s="18"/>
      <c r="Q171" s="18"/>
      <c r="R171" s="18"/>
      <c r="S171" s="18"/>
      <c r="T171" s="18"/>
      <c r="U171" s="18"/>
      <c r="V171" s="5"/>
      <c r="W171" s="19"/>
      <c r="X171" s="19"/>
      <c r="Y171" s="19"/>
      <c r="Z171" s="19"/>
      <c r="AA171" s="19"/>
      <c r="AB171" s="19"/>
      <c r="AC171" s="19"/>
      <c r="AD171" s="19"/>
      <c r="AE171" s="19"/>
      <c r="AF171" s="19"/>
      <c r="AG171" s="18"/>
      <c r="AH171" s="24" t="str">
        <f aca="false">IF(AS171=0,"",IFERROR(INDEX(RateList,MATCH(G171,CurList,0)),""))</f>
        <v/>
      </c>
      <c r="AI171" s="25" t="str">
        <f aca="false">IF(OR(AS171=0,AH171=""),"",ROUND(N(W171)*AH171,0))</f>
        <v/>
      </c>
      <c r="AJ171" s="25" t="str">
        <f aca="false">IF(OR(AS171=0,AH171=""),"",ROUND(N(X171)*AH171,0))</f>
        <v/>
      </c>
      <c r="AK171" s="25" t="str">
        <f aca="false">IF(OR(AS171=0,AH171=""),"",AI171+AJ171)</f>
        <v/>
      </c>
      <c r="AL171" s="25" t="str">
        <f aca="false">IF(OR(AS171=0,AH171=""),"",ROUND(N(Z171)*AH171,0))</f>
        <v/>
      </c>
      <c r="AM171" s="25" t="str">
        <f aca="false">IF(OR(AS171=0,AH171=""),"",ROUND(N(AA171)*AH171,0))</f>
        <v/>
      </c>
      <c r="AN171" s="25" t="str">
        <f aca="false">IF(OR(AS171=0,AH171=""),"",ROUND(N(AB171)*AH171,0))</f>
        <v/>
      </c>
      <c r="AO171" s="25" t="str">
        <f aca="false">IF(OR(AS171=0,AH171=""),"",ROUND(N(AC171)*AH171,0))</f>
        <v/>
      </c>
      <c r="AP171" s="25" t="str">
        <f aca="false">IF(OR(AS171=0,AH171=""),"",ROUND(N(AD171)*AH171,0))</f>
        <v/>
      </c>
      <c r="AQ171" s="25" t="str">
        <f aca="false">IF(OR(AS171=0,AH171=""),"",ROUND(N(AF171)*AH171,0))</f>
        <v/>
      </c>
      <c r="AR171" s="25" t="str">
        <f aca="false">IF(AS171=0,"",IFERROR(MATCH(C171,JurList,0),999)*1000+ROW())</f>
        <v/>
      </c>
      <c r="AS171" s="25" t="n">
        <f aca="false">IF(COUNTA(B171:C171,W171:AF171)&gt;0,1,0)</f>
        <v>0</v>
      </c>
    </row>
    <row r="172" customFormat="false" ht="15" hidden="false" customHeight="false" outlineLevel="0" collapsed="false">
      <c r="A172" s="5"/>
      <c r="B172" s="5"/>
      <c r="C172" s="5"/>
      <c r="D172" s="5"/>
      <c r="E172" s="18"/>
      <c r="F172" s="5"/>
      <c r="G172" s="18"/>
      <c r="H172" s="5"/>
      <c r="I172" s="18"/>
      <c r="J172" s="18"/>
      <c r="K172" s="18"/>
      <c r="L172" s="18"/>
      <c r="M172" s="18"/>
      <c r="N172" s="18"/>
      <c r="O172" s="18"/>
      <c r="P172" s="18"/>
      <c r="Q172" s="18"/>
      <c r="R172" s="18"/>
      <c r="S172" s="18"/>
      <c r="T172" s="18"/>
      <c r="U172" s="18"/>
      <c r="V172" s="5"/>
      <c r="W172" s="19"/>
      <c r="X172" s="19"/>
      <c r="Y172" s="19"/>
      <c r="Z172" s="19"/>
      <c r="AA172" s="19"/>
      <c r="AB172" s="19"/>
      <c r="AC172" s="19"/>
      <c r="AD172" s="19"/>
      <c r="AE172" s="19"/>
      <c r="AF172" s="19"/>
      <c r="AG172" s="18"/>
      <c r="AH172" s="24" t="str">
        <f aca="false">IF(AS172=0,"",IFERROR(INDEX(RateList,MATCH(G172,CurList,0)),""))</f>
        <v/>
      </c>
      <c r="AI172" s="25" t="str">
        <f aca="false">IF(OR(AS172=0,AH172=""),"",ROUND(N(W172)*AH172,0))</f>
        <v/>
      </c>
      <c r="AJ172" s="25" t="str">
        <f aca="false">IF(OR(AS172=0,AH172=""),"",ROUND(N(X172)*AH172,0))</f>
        <v/>
      </c>
      <c r="AK172" s="25" t="str">
        <f aca="false">IF(OR(AS172=0,AH172=""),"",AI172+AJ172)</f>
        <v/>
      </c>
      <c r="AL172" s="25" t="str">
        <f aca="false">IF(OR(AS172=0,AH172=""),"",ROUND(N(Z172)*AH172,0))</f>
        <v/>
      </c>
      <c r="AM172" s="25" t="str">
        <f aca="false">IF(OR(AS172=0,AH172=""),"",ROUND(N(AA172)*AH172,0))</f>
        <v/>
      </c>
      <c r="AN172" s="25" t="str">
        <f aca="false">IF(OR(AS172=0,AH172=""),"",ROUND(N(AB172)*AH172,0))</f>
        <v/>
      </c>
      <c r="AO172" s="25" t="str">
        <f aca="false">IF(OR(AS172=0,AH172=""),"",ROUND(N(AC172)*AH172,0))</f>
        <v/>
      </c>
      <c r="AP172" s="25" t="str">
        <f aca="false">IF(OR(AS172=0,AH172=""),"",ROUND(N(AD172)*AH172,0))</f>
        <v/>
      </c>
      <c r="AQ172" s="25" t="str">
        <f aca="false">IF(OR(AS172=0,AH172=""),"",ROUND(N(AF172)*AH172,0))</f>
        <v/>
      </c>
      <c r="AR172" s="25" t="str">
        <f aca="false">IF(AS172=0,"",IFERROR(MATCH(C172,JurList,0),999)*1000+ROW())</f>
        <v/>
      </c>
      <c r="AS172" s="25" t="n">
        <f aca="false">IF(COUNTA(B172:C172,W172:AF172)&gt;0,1,0)</f>
        <v>0</v>
      </c>
    </row>
    <row r="173" customFormat="false" ht="15" hidden="false" customHeight="false" outlineLevel="0" collapsed="false">
      <c r="A173" s="5"/>
      <c r="B173" s="5"/>
      <c r="C173" s="5"/>
      <c r="D173" s="5"/>
      <c r="E173" s="18"/>
      <c r="F173" s="5"/>
      <c r="G173" s="18"/>
      <c r="H173" s="5"/>
      <c r="I173" s="18"/>
      <c r="J173" s="18"/>
      <c r="K173" s="18"/>
      <c r="L173" s="18"/>
      <c r="M173" s="18"/>
      <c r="N173" s="18"/>
      <c r="O173" s="18"/>
      <c r="P173" s="18"/>
      <c r="Q173" s="18"/>
      <c r="R173" s="18"/>
      <c r="S173" s="18"/>
      <c r="T173" s="18"/>
      <c r="U173" s="18"/>
      <c r="V173" s="5"/>
      <c r="W173" s="19"/>
      <c r="X173" s="19"/>
      <c r="Y173" s="19"/>
      <c r="Z173" s="19"/>
      <c r="AA173" s="19"/>
      <c r="AB173" s="19"/>
      <c r="AC173" s="19"/>
      <c r="AD173" s="19"/>
      <c r="AE173" s="19"/>
      <c r="AF173" s="19"/>
      <c r="AG173" s="18"/>
      <c r="AH173" s="24" t="str">
        <f aca="false">IF(AS173=0,"",IFERROR(INDEX(RateList,MATCH(G173,CurList,0)),""))</f>
        <v/>
      </c>
      <c r="AI173" s="25" t="str">
        <f aca="false">IF(OR(AS173=0,AH173=""),"",ROUND(N(W173)*AH173,0))</f>
        <v/>
      </c>
      <c r="AJ173" s="25" t="str">
        <f aca="false">IF(OR(AS173=0,AH173=""),"",ROUND(N(X173)*AH173,0))</f>
        <v/>
      </c>
      <c r="AK173" s="25" t="str">
        <f aca="false">IF(OR(AS173=0,AH173=""),"",AI173+AJ173)</f>
        <v/>
      </c>
      <c r="AL173" s="25" t="str">
        <f aca="false">IF(OR(AS173=0,AH173=""),"",ROUND(N(Z173)*AH173,0))</f>
        <v/>
      </c>
      <c r="AM173" s="25" t="str">
        <f aca="false">IF(OR(AS173=0,AH173=""),"",ROUND(N(AA173)*AH173,0))</f>
        <v/>
      </c>
      <c r="AN173" s="25" t="str">
        <f aca="false">IF(OR(AS173=0,AH173=""),"",ROUND(N(AB173)*AH173,0))</f>
        <v/>
      </c>
      <c r="AO173" s="25" t="str">
        <f aca="false">IF(OR(AS173=0,AH173=""),"",ROUND(N(AC173)*AH173,0))</f>
        <v/>
      </c>
      <c r="AP173" s="25" t="str">
        <f aca="false">IF(OR(AS173=0,AH173=""),"",ROUND(N(AD173)*AH173,0))</f>
        <v/>
      </c>
      <c r="AQ173" s="25" t="str">
        <f aca="false">IF(OR(AS173=0,AH173=""),"",ROUND(N(AF173)*AH173,0))</f>
        <v/>
      </c>
      <c r="AR173" s="25" t="str">
        <f aca="false">IF(AS173=0,"",IFERROR(MATCH(C173,JurList,0),999)*1000+ROW())</f>
        <v/>
      </c>
      <c r="AS173" s="25" t="n">
        <f aca="false">IF(COUNTA(B173:C173,W173:AF173)&gt;0,1,0)</f>
        <v>0</v>
      </c>
    </row>
    <row r="174" customFormat="false" ht="15" hidden="false" customHeight="false" outlineLevel="0" collapsed="false">
      <c r="A174" s="5"/>
      <c r="B174" s="5"/>
      <c r="C174" s="5"/>
      <c r="D174" s="5"/>
      <c r="E174" s="18"/>
      <c r="F174" s="5"/>
      <c r="G174" s="18"/>
      <c r="H174" s="5"/>
      <c r="I174" s="18"/>
      <c r="J174" s="18"/>
      <c r="K174" s="18"/>
      <c r="L174" s="18"/>
      <c r="M174" s="18"/>
      <c r="N174" s="18"/>
      <c r="O174" s="18"/>
      <c r="P174" s="18"/>
      <c r="Q174" s="18"/>
      <c r="R174" s="18"/>
      <c r="S174" s="18"/>
      <c r="T174" s="18"/>
      <c r="U174" s="18"/>
      <c r="V174" s="5"/>
      <c r="W174" s="19"/>
      <c r="X174" s="19"/>
      <c r="Y174" s="19"/>
      <c r="Z174" s="19"/>
      <c r="AA174" s="19"/>
      <c r="AB174" s="19"/>
      <c r="AC174" s="19"/>
      <c r="AD174" s="19"/>
      <c r="AE174" s="19"/>
      <c r="AF174" s="19"/>
      <c r="AG174" s="18"/>
      <c r="AH174" s="24" t="str">
        <f aca="false">IF(AS174=0,"",IFERROR(INDEX(RateList,MATCH(G174,CurList,0)),""))</f>
        <v/>
      </c>
      <c r="AI174" s="25" t="str">
        <f aca="false">IF(OR(AS174=0,AH174=""),"",ROUND(N(W174)*AH174,0))</f>
        <v/>
      </c>
      <c r="AJ174" s="25" t="str">
        <f aca="false">IF(OR(AS174=0,AH174=""),"",ROUND(N(X174)*AH174,0))</f>
        <v/>
      </c>
      <c r="AK174" s="25" t="str">
        <f aca="false">IF(OR(AS174=0,AH174=""),"",AI174+AJ174)</f>
        <v/>
      </c>
      <c r="AL174" s="25" t="str">
        <f aca="false">IF(OR(AS174=0,AH174=""),"",ROUND(N(Z174)*AH174,0))</f>
        <v/>
      </c>
      <c r="AM174" s="25" t="str">
        <f aca="false">IF(OR(AS174=0,AH174=""),"",ROUND(N(AA174)*AH174,0))</f>
        <v/>
      </c>
      <c r="AN174" s="25" t="str">
        <f aca="false">IF(OR(AS174=0,AH174=""),"",ROUND(N(AB174)*AH174,0))</f>
        <v/>
      </c>
      <c r="AO174" s="25" t="str">
        <f aca="false">IF(OR(AS174=0,AH174=""),"",ROUND(N(AC174)*AH174,0))</f>
        <v/>
      </c>
      <c r="AP174" s="25" t="str">
        <f aca="false">IF(OR(AS174=0,AH174=""),"",ROUND(N(AD174)*AH174,0))</f>
        <v/>
      </c>
      <c r="AQ174" s="25" t="str">
        <f aca="false">IF(OR(AS174=0,AH174=""),"",ROUND(N(AF174)*AH174,0))</f>
        <v/>
      </c>
      <c r="AR174" s="25" t="str">
        <f aca="false">IF(AS174=0,"",IFERROR(MATCH(C174,JurList,0),999)*1000+ROW())</f>
        <v/>
      </c>
      <c r="AS174" s="25" t="n">
        <f aca="false">IF(COUNTA(B174:C174,W174:AF174)&gt;0,1,0)</f>
        <v>0</v>
      </c>
    </row>
    <row r="175" customFormat="false" ht="15" hidden="false" customHeight="false" outlineLevel="0" collapsed="false">
      <c r="A175" s="5"/>
      <c r="B175" s="5"/>
      <c r="C175" s="5"/>
      <c r="D175" s="5"/>
      <c r="E175" s="18"/>
      <c r="F175" s="5"/>
      <c r="G175" s="18"/>
      <c r="H175" s="5"/>
      <c r="I175" s="18"/>
      <c r="J175" s="18"/>
      <c r="K175" s="18"/>
      <c r="L175" s="18"/>
      <c r="M175" s="18"/>
      <c r="N175" s="18"/>
      <c r="O175" s="18"/>
      <c r="P175" s="18"/>
      <c r="Q175" s="18"/>
      <c r="R175" s="18"/>
      <c r="S175" s="18"/>
      <c r="T175" s="18"/>
      <c r="U175" s="18"/>
      <c r="V175" s="5"/>
      <c r="W175" s="19"/>
      <c r="X175" s="19"/>
      <c r="Y175" s="19"/>
      <c r="Z175" s="19"/>
      <c r="AA175" s="19"/>
      <c r="AB175" s="19"/>
      <c r="AC175" s="19"/>
      <c r="AD175" s="19"/>
      <c r="AE175" s="19"/>
      <c r="AF175" s="19"/>
      <c r="AG175" s="18"/>
      <c r="AH175" s="24" t="str">
        <f aca="false">IF(AS175=0,"",IFERROR(INDEX(RateList,MATCH(G175,CurList,0)),""))</f>
        <v/>
      </c>
      <c r="AI175" s="25" t="str">
        <f aca="false">IF(OR(AS175=0,AH175=""),"",ROUND(N(W175)*AH175,0))</f>
        <v/>
      </c>
      <c r="AJ175" s="25" t="str">
        <f aca="false">IF(OR(AS175=0,AH175=""),"",ROUND(N(X175)*AH175,0))</f>
        <v/>
      </c>
      <c r="AK175" s="25" t="str">
        <f aca="false">IF(OR(AS175=0,AH175=""),"",AI175+AJ175)</f>
        <v/>
      </c>
      <c r="AL175" s="25" t="str">
        <f aca="false">IF(OR(AS175=0,AH175=""),"",ROUND(N(Z175)*AH175,0))</f>
        <v/>
      </c>
      <c r="AM175" s="25" t="str">
        <f aca="false">IF(OR(AS175=0,AH175=""),"",ROUND(N(AA175)*AH175,0))</f>
        <v/>
      </c>
      <c r="AN175" s="25" t="str">
        <f aca="false">IF(OR(AS175=0,AH175=""),"",ROUND(N(AB175)*AH175,0))</f>
        <v/>
      </c>
      <c r="AO175" s="25" t="str">
        <f aca="false">IF(OR(AS175=0,AH175=""),"",ROUND(N(AC175)*AH175,0))</f>
        <v/>
      </c>
      <c r="AP175" s="25" t="str">
        <f aca="false">IF(OR(AS175=0,AH175=""),"",ROUND(N(AD175)*AH175,0))</f>
        <v/>
      </c>
      <c r="AQ175" s="25" t="str">
        <f aca="false">IF(OR(AS175=0,AH175=""),"",ROUND(N(AF175)*AH175,0))</f>
        <v/>
      </c>
      <c r="AR175" s="25" t="str">
        <f aca="false">IF(AS175=0,"",IFERROR(MATCH(C175,JurList,0),999)*1000+ROW())</f>
        <v/>
      </c>
      <c r="AS175" s="25" t="n">
        <f aca="false">IF(COUNTA(B175:C175,W175:AF175)&gt;0,1,0)</f>
        <v>0</v>
      </c>
    </row>
    <row r="176" customFormat="false" ht="15" hidden="false" customHeight="false" outlineLevel="0" collapsed="false">
      <c r="A176" s="5"/>
      <c r="B176" s="5"/>
      <c r="C176" s="5"/>
      <c r="D176" s="5"/>
      <c r="E176" s="18"/>
      <c r="F176" s="5"/>
      <c r="G176" s="18"/>
      <c r="H176" s="5"/>
      <c r="I176" s="18"/>
      <c r="J176" s="18"/>
      <c r="K176" s="18"/>
      <c r="L176" s="18"/>
      <c r="M176" s="18"/>
      <c r="N176" s="18"/>
      <c r="O176" s="18"/>
      <c r="P176" s="18"/>
      <c r="Q176" s="18"/>
      <c r="R176" s="18"/>
      <c r="S176" s="18"/>
      <c r="T176" s="18"/>
      <c r="U176" s="18"/>
      <c r="V176" s="5"/>
      <c r="W176" s="19"/>
      <c r="X176" s="19"/>
      <c r="Y176" s="19"/>
      <c r="Z176" s="19"/>
      <c r="AA176" s="19"/>
      <c r="AB176" s="19"/>
      <c r="AC176" s="19"/>
      <c r="AD176" s="19"/>
      <c r="AE176" s="19"/>
      <c r="AF176" s="19"/>
      <c r="AG176" s="18"/>
      <c r="AH176" s="24" t="str">
        <f aca="false">IF(AS176=0,"",IFERROR(INDEX(RateList,MATCH(G176,CurList,0)),""))</f>
        <v/>
      </c>
      <c r="AI176" s="25" t="str">
        <f aca="false">IF(OR(AS176=0,AH176=""),"",ROUND(N(W176)*AH176,0))</f>
        <v/>
      </c>
      <c r="AJ176" s="25" t="str">
        <f aca="false">IF(OR(AS176=0,AH176=""),"",ROUND(N(X176)*AH176,0))</f>
        <v/>
      </c>
      <c r="AK176" s="25" t="str">
        <f aca="false">IF(OR(AS176=0,AH176=""),"",AI176+AJ176)</f>
        <v/>
      </c>
      <c r="AL176" s="25" t="str">
        <f aca="false">IF(OR(AS176=0,AH176=""),"",ROUND(N(Z176)*AH176,0))</f>
        <v/>
      </c>
      <c r="AM176" s="25" t="str">
        <f aca="false">IF(OR(AS176=0,AH176=""),"",ROUND(N(AA176)*AH176,0))</f>
        <v/>
      </c>
      <c r="AN176" s="25" t="str">
        <f aca="false">IF(OR(AS176=0,AH176=""),"",ROUND(N(AB176)*AH176,0))</f>
        <v/>
      </c>
      <c r="AO176" s="25" t="str">
        <f aca="false">IF(OR(AS176=0,AH176=""),"",ROUND(N(AC176)*AH176,0))</f>
        <v/>
      </c>
      <c r="AP176" s="25" t="str">
        <f aca="false">IF(OR(AS176=0,AH176=""),"",ROUND(N(AD176)*AH176,0))</f>
        <v/>
      </c>
      <c r="AQ176" s="25" t="str">
        <f aca="false">IF(OR(AS176=0,AH176=""),"",ROUND(N(AF176)*AH176,0))</f>
        <v/>
      </c>
      <c r="AR176" s="25" t="str">
        <f aca="false">IF(AS176=0,"",IFERROR(MATCH(C176,JurList,0),999)*1000+ROW())</f>
        <v/>
      </c>
      <c r="AS176" s="25" t="n">
        <f aca="false">IF(COUNTA(B176:C176,W176:AF176)&gt;0,1,0)</f>
        <v>0</v>
      </c>
    </row>
    <row r="177" customFormat="false" ht="15" hidden="false" customHeight="false" outlineLevel="0" collapsed="false">
      <c r="A177" s="5"/>
      <c r="B177" s="5"/>
      <c r="C177" s="5"/>
      <c r="D177" s="5"/>
      <c r="E177" s="18"/>
      <c r="F177" s="5"/>
      <c r="G177" s="18"/>
      <c r="H177" s="5"/>
      <c r="I177" s="18"/>
      <c r="J177" s="18"/>
      <c r="K177" s="18"/>
      <c r="L177" s="18"/>
      <c r="M177" s="18"/>
      <c r="N177" s="18"/>
      <c r="O177" s="18"/>
      <c r="P177" s="18"/>
      <c r="Q177" s="18"/>
      <c r="R177" s="18"/>
      <c r="S177" s="18"/>
      <c r="T177" s="18"/>
      <c r="U177" s="18"/>
      <c r="V177" s="5"/>
      <c r="W177" s="19"/>
      <c r="X177" s="19"/>
      <c r="Y177" s="19"/>
      <c r="Z177" s="19"/>
      <c r="AA177" s="19"/>
      <c r="AB177" s="19"/>
      <c r="AC177" s="19"/>
      <c r="AD177" s="19"/>
      <c r="AE177" s="19"/>
      <c r="AF177" s="19"/>
      <c r="AG177" s="18"/>
      <c r="AH177" s="24" t="str">
        <f aca="false">IF(AS177=0,"",IFERROR(INDEX(RateList,MATCH(G177,CurList,0)),""))</f>
        <v/>
      </c>
      <c r="AI177" s="25" t="str">
        <f aca="false">IF(OR(AS177=0,AH177=""),"",ROUND(N(W177)*AH177,0))</f>
        <v/>
      </c>
      <c r="AJ177" s="25" t="str">
        <f aca="false">IF(OR(AS177=0,AH177=""),"",ROUND(N(X177)*AH177,0))</f>
        <v/>
      </c>
      <c r="AK177" s="25" t="str">
        <f aca="false">IF(OR(AS177=0,AH177=""),"",AI177+AJ177)</f>
        <v/>
      </c>
      <c r="AL177" s="25" t="str">
        <f aca="false">IF(OR(AS177=0,AH177=""),"",ROUND(N(Z177)*AH177,0))</f>
        <v/>
      </c>
      <c r="AM177" s="25" t="str">
        <f aca="false">IF(OR(AS177=0,AH177=""),"",ROUND(N(AA177)*AH177,0))</f>
        <v/>
      </c>
      <c r="AN177" s="25" t="str">
        <f aca="false">IF(OR(AS177=0,AH177=""),"",ROUND(N(AB177)*AH177,0))</f>
        <v/>
      </c>
      <c r="AO177" s="25" t="str">
        <f aca="false">IF(OR(AS177=0,AH177=""),"",ROUND(N(AC177)*AH177,0))</f>
        <v/>
      </c>
      <c r="AP177" s="25" t="str">
        <f aca="false">IF(OR(AS177=0,AH177=""),"",ROUND(N(AD177)*AH177,0))</f>
        <v/>
      </c>
      <c r="AQ177" s="25" t="str">
        <f aca="false">IF(OR(AS177=0,AH177=""),"",ROUND(N(AF177)*AH177,0))</f>
        <v/>
      </c>
      <c r="AR177" s="25" t="str">
        <f aca="false">IF(AS177=0,"",IFERROR(MATCH(C177,JurList,0),999)*1000+ROW())</f>
        <v/>
      </c>
      <c r="AS177" s="25" t="n">
        <f aca="false">IF(COUNTA(B177:C177,W177:AF177)&gt;0,1,0)</f>
        <v>0</v>
      </c>
    </row>
    <row r="178" customFormat="false" ht="15" hidden="false" customHeight="false" outlineLevel="0" collapsed="false">
      <c r="A178" s="5"/>
      <c r="B178" s="5"/>
      <c r="C178" s="5"/>
      <c r="D178" s="5"/>
      <c r="E178" s="18"/>
      <c r="F178" s="5"/>
      <c r="G178" s="18"/>
      <c r="H178" s="5"/>
      <c r="I178" s="18"/>
      <c r="J178" s="18"/>
      <c r="K178" s="18"/>
      <c r="L178" s="18"/>
      <c r="M178" s="18"/>
      <c r="N178" s="18"/>
      <c r="O178" s="18"/>
      <c r="P178" s="18"/>
      <c r="Q178" s="18"/>
      <c r="R178" s="18"/>
      <c r="S178" s="18"/>
      <c r="T178" s="18"/>
      <c r="U178" s="18"/>
      <c r="V178" s="5"/>
      <c r="W178" s="19"/>
      <c r="X178" s="19"/>
      <c r="Y178" s="19"/>
      <c r="Z178" s="19"/>
      <c r="AA178" s="19"/>
      <c r="AB178" s="19"/>
      <c r="AC178" s="19"/>
      <c r="AD178" s="19"/>
      <c r="AE178" s="19"/>
      <c r="AF178" s="19"/>
      <c r="AG178" s="18"/>
      <c r="AH178" s="24" t="str">
        <f aca="false">IF(AS178=0,"",IFERROR(INDEX(RateList,MATCH(G178,CurList,0)),""))</f>
        <v/>
      </c>
      <c r="AI178" s="25" t="str">
        <f aca="false">IF(OR(AS178=0,AH178=""),"",ROUND(N(W178)*AH178,0))</f>
        <v/>
      </c>
      <c r="AJ178" s="25" t="str">
        <f aca="false">IF(OR(AS178=0,AH178=""),"",ROUND(N(X178)*AH178,0))</f>
        <v/>
      </c>
      <c r="AK178" s="25" t="str">
        <f aca="false">IF(OR(AS178=0,AH178=""),"",AI178+AJ178)</f>
        <v/>
      </c>
      <c r="AL178" s="25" t="str">
        <f aca="false">IF(OR(AS178=0,AH178=""),"",ROUND(N(Z178)*AH178,0))</f>
        <v/>
      </c>
      <c r="AM178" s="25" t="str">
        <f aca="false">IF(OR(AS178=0,AH178=""),"",ROUND(N(AA178)*AH178,0))</f>
        <v/>
      </c>
      <c r="AN178" s="25" t="str">
        <f aca="false">IF(OR(AS178=0,AH178=""),"",ROUND(N(AB178)*AH178,0))</f>
        <v/>
      </c>
      <c r="AO178" s="25" t="str">
        <f aca="false">IF(OR(AS178=0,AH178=""),"",ROUND(N(AC178)*AH178,0))</f>
        <v/>
      </c>
      <c r="AP178" s="25" t="str">
        <f aca="false">IF(OR(AS178=0,AH178=""),"",ROUND(N(AD178)*AH178,0))</f>
        <v/>
      </c>
      <c r="AQ178" s="25" t="str">
        <f aca="false">IF(OR(AS178=0,AH178=""),"",ROUND(N(AF178)*AH178,0))</f>
        <v/>
      </c>
      <c r="AR178" s="25" t="str">
        <f aca="false">IF(AS178=0,"",IFERROR(MATCH(C178,JurList,0),999)*1000+ROW())</f>
        <v/>
      </c>
      <c r="AS178" s="25" t="n">
        <f aca="false">IF(COUNTA(B178:C178,W178:AF178)&gt;0,1,0)</f>
        <v>0</v>
      </c>
    </row>
    <row r="179" customFormat="false" ht="15" hidden="false" customHeight="false" outlineLevel="0" collapsed="false">
      <c r="A179" s="5"/>
      <c r="B179" s="5"/>
      <c r="C179" s="5"/>
      <c r="D179" s="5"/>
      <c r="E179" s="18"/>
      <c r="F179" s="5"/>
      <c r="G179" s="18"/>
      <c r="H179" s="5"/>
      <c r="I179" s="18"/>
      <c r="J179" s="18"/>
      <c r="K179" s="18"/>
      <c r="L179" s="18"/>
      <c r="M179" s="18"/>
      <c r="N179" s="18"/>
      <c r="O179" s="18"/>
      <c r="P179" s="18"/>
      <c r="Q179" s="18"/>
      <c r="R179" s="18"/>
      <c r="S179" s="18"/>
      <c r="T179" s="18"/>
      <c r="U179" s="18"/>
      <c r="V179" s="5"/>
      <c r="W179" s="19"/>
      <c r="X179" s="19"/>
      <c r="Y179" s="19"/>
      <c r="Z179" s="19"/>
      <c r="AA179" s="19"/>
      <c r="AB179" s="19"/>
      <c r="AC179" s="19"/>
      <c r="AD179" s="19"/>
      <c r="AE179" s="19"/>
      <c r="AF179" s="19"/>
      <c r="AG179" s="18"/>
      <c r="AH179" s="24" t="str">
        <f aca="false">IF(AS179=0,"",IFERROR(INDEX(RateList,MATCH(G179,CurList,0)),""))</f>
        <v/>
      </c>
      <c r="AI179" s="25" t="str">
        <f aca="false">IF(OR(AS179=0,AH179=""),"",ROUND(N(W179)*AH179,0))</f>
        <v/>
      </c>
      <c r="AJ179" s="25" t="str">
        <f aca="false">IF(OR(AS179=0,AH179=""),"",ROUND(N(X179)*AH179,0))</f>
        <v/>
      </c>
      <c r="AK179" s="25" t="str">
        <f aca="false">IF(OR(AS179=0,AH179=""),"",AI179+AJ179)</f>
        <v/>
      </c>
      <c r="AL179" s="25" t="str">
        <f aca="false">IF(OR(AS179=0,AH179=""),"",ROUND(N(Z179)*AH179,0))</f>
        <v/>
      </c>
      <c r="AM179" s="25" t="str">
        <f aca="false">IF(OR(AS179=0,AH179=""),"",ROUND(N(AA179)*AH179,0))</f>
        <v/>
      </c>
      <c r="AN179" s="25" t="str">
        <f aca="false">IF(OR(AS179=0,AH179=""),"",ROUND(N(AB179)*AH179,0))</f>
        <v/>
      </c>
      <c r="AO179" s="25" t="str">
        <f aca="false">IF(OR(AS179=0,AH179=""),"",ROUND(N(AC179)*AH179,0))</f>
        <v/>
      </c>
      <c r="AP179" s="25" t="str">
        <f aca="false">IF(OR(AS179=0,AH179=""),"",ROUND(N(AD179)*AH179,0))</f>
        <v/>
      </c>
      <c r="AQ179" s="25" t="str">
        <f aca="false">IF(OR(AS179=0,AH179=""),"",ROUND(N(AF179)*AH179,0))</f>
        <v/>
      </c>
      <c r="AR179" s="25" t="str">
        <f aca="false">IF(AS179=0,"",IFERROR(MATCH(C179,JurList,0),999)*1000+ROW())</f>
        <v/>
      </c>
      <c r="AS179" s="25" t="n">
        <f aca="false">IF(COUNTA(B179:C179,W179:AF179)&gt;0,1,0)</f>
        <v>0</v>
      </c>
    </row>
    <row r="180" customFormat="false" ht="15" hidden="false" customHeight="false" outlineLevel="0" collapsed="false">
      <c r="A180" s="5"/>
      <c r="B180" s="5"/>
      <c r="C180" s="5"/>
      <c r="D180" s="5"/>
      <c r="E180" s="18"/>
      <c r="F180" s="5"/>
      <c r="G180" s="18"/>
      <c r="H180" s="5"/>
      <c r="I180" s="18"/>
      <c r="J180" s="18"/>
      <c r="K180" s="18"/>
      <c r="L180" s="18"/>
      <c r="M180" s="18"/>
      <c r="N180" s="18"/>
      <c r="O180" s="18"/>
      <c r="P180" s="18"/>
      <c r="Q180" s="18"/>
      <c r="R180" s="18"/>
      <c r="S180" s="18"/>
      <c r="T180" s="18"/>
      <c r="U180" s="18"/>
      <c r="V180" s="5"/>
      <c r="W180" s="19"/>
      <c r="X180" s="19"/>
      <c r="Y180" s="19"/>
      <c r="Z180" s="19"/>
      <c r="AA180" s="19"/>
      <c r="AB180" s="19"/>
      <c r="AC180" s="19"/>
      <c r="AD180" s="19"/>
      <c r="AE180" s="19"/>
      <c r="AF180" s="19"/>
      <c r="AG180" s="18"/>
      <c r="AH180" s="24" t="str">
        <f aca="false">IF(AS180=0,"",IFERROR(INDEX(RateList,MATCH(G180,CurList,0)),""))</f>
        <v/>
      </c>
      <c r="AI180" s="25" t="str">
        <f aca="false">IF(OR(AS180=0,AH180=""),"",ROUND(N(W180)*AH180,0))</f>
        <v/>
      </c>
      <c r="AJ180" s="25" t="str">
        <f aca="false">IF(OR(AS180=0,AH180=""),"",ROUND(N(X180)*AH180,0))</f>
        <v/>
      </c>
      <c r="AK180" s="25" t="str">
        <f aca="false">IF(OR(AS180=0,AH180=""),"",AI180+AJ180)</f>
        <v/>
      </c>
      <c r="AL180" s="25" t="str">
        <f aca="false">IF(OR(AS180=0,AH180=""),"",ROUND(N(Z180)*AH180,0))</f>
        <v/>
      </c>
      <c r="AM180" s="25" t="str">
        <f aca="false">IF(OR(AS180=0,AH180=""),"",ROUND(N(AA180)*AH180,0))</f>
        <v/>
      </c>
      <c r="AN180" s="25" t="str">
        <f aca="false">IF(OR(AS180=0,AH180=""),"",ROUND(N(AB180)*AH180,0))</f>
        <v/>
      </c>
      <c r="AO180" s="25" t="str">
        <f aca="false">IF(OR(AS180=0,AH180=""),"",ROUND(N(AC180)*AH180,0))</f>
        <v/>
      </c>
      <c r="AP180" s="25" t="str">
        <f aca="false">IF(OR(AS180=0,AH180=""),"",ROUND(N(AD180)*AH180,0))</f>
        <v/>
      </c>
      <c r="AQ180" s="25" t="str">
        <f aca="false">IF(OR(AS180=0,AH180=""),"",ROUND(N(AF180)*AH180,0))</f>
        <v/>
      </c>
      <c r="AR180" s="25" t="str">
        <f aca="false">IF(AS180=0,"",IFERROR(MATCH(C180,JurList,0),999)*1000+ROW())</f>
        <v/>
      </c>
      <c r="AS180" s="25" t="n">
        <f aca="false">IF(COUNTA(B180:C180,W180:AF180)&gt;0,1,0)</f>
        <v>0</v>
      </c>
    </row>
    <row r="181" customFormat="false" ht="15" hidden="false" customHeight="false" outlineLevel="0" collapsed="false">
      <c r="A181" s="5"/>
      <c r="B181" s="5"/>
      <c r="C181" s="5"/>
      <c r="D181" s="5"/>
      <c r="E181" s="18"/>
      <c r="F181" s="5"/>
      <c r="G181" s="18"/>
      <c r="H181" s="5"/>
      <c r="I181" s="18"/>
      <c r="J181" s="18"/>
      <c r="K181" s="18"/>
      <c r="L181" s="18"/>
      <c r="M181" s="18"/>
      <c r="N181" s="18"/>
      <c r="O181" s="18"/>
      <c r="P181" s="18"/>
      <c r="Q181" s="18"/>
      <c r="R181" s="18"/>
      <c r="S181" s="18"/>
      <c r="T181" s="18"/>
      <c r="U181" s="18"/>
      <c r="V181" s="5"/>
      <c r="W181" s="19"/>
      <c r="X181" s="19"/>
      <c r="Y181" s="19"/>
      <c r="Z181" s="19"/>
      <c r="AA181" s="19"/>
      <c r="AB181" s="19"/>
      <c r="AC181" s="19"/>
      <c r="AD181" s="19"/>
      <c r="AE181" s="19"/>
      <c r="AF181" s="19"/>
      <c r="AG181" s="18"/>
      <c r="AH181" s="24" t="str">
        <f aca="false">IF(AS181=0,"",IFERROR(INDEX(RateList,MATCH(G181,CurList,0)),""))</f>
        <v/>
      </c>
      <c r="AI181" s="25" t="str">
        <f aca="false">IF(OR(AS181=0,AH181=""),"",ROUND(N(W181)*AH181,0))</f>
        <v/>
      </c>
      <c r="AJ181" s="25" t="str">
        <f aca="false">IF(OR(AS181=0,AH181=""),"",ROUND(N(X181)*AH181,0))</f>
        <v/>
      </c>
      <c r="AK181" s="25" t="str">
        <f aca="false">IF(OR(AS181=0,AH181=""),"",AI181+AJ181)</f>
        <v/>
      </c>
      <c r="AL181" s="25" t="str">
        <f aca="false">IF(OR(AS181=0,AH181=""),"",ROUND(N(Z181)*AH181,0))</f>
        <v/>
      </c>
      <c r="AM181" s="25" t="str">
        <f aca="false">IF(OR(AS181=0,AH181=""),"",ROUND(N(AA181)*AH181,0))</f>
        <v/>
      </c>
      <c r="AN181" s="25" t="str">
        <f aca="false">IF(OR(AS181=0,AH181=""),"",ROUND(N(AB181)*AH181,0))</f>
        <v/>
      </c>
      <c r="AO181" s="25" t="str">
        <f aca="false">IF(OR(AS181=0,AH181=""),"",ROUND(N(AC181)*AH181,0))</f>
        <v/>
      </c>
      <c r="AP181" s="25" t="str">
        <f aca="false">IF(OR(AS181=0,AH181=""),"",ROUND(N(AD181)*AH181,0))</f>
        <v/>
      </c>
      <c r="AQ181" s="25" t="str">
        <f aca="false">IF(OR(AS181=0,AH181=""),"",ROUND(N(AF181)*AH181,0))</f>
        <v/>
      </c>
      <c r="AR181" s="25" t="str">
        <f aca="false">IF(AS181=0,"",IFERROR(MATCH(C181,JurList,0),999)*1000+ROW())</f>
        <v/>
      </c>
      <c r="AS181" s="25" t="n">
        <f aca="false">IF(COUNTA(B181:C181,W181:AF181)&gt;0,1,0)</f>
        <v>0</v>
      </c>
    </row>
    <row r="182" customFormat="false" ht="15" hidden="false" customHeight="false" outlineLevel="0" collapsed="false">
      <c r="A182" s="5"/>
      <c r="B182" s="5"/>
      <c r="C182" s="5"/>
      <c r="D182" s="5"/>
      <c r="E182" s="18"/>
      <c r="F182" s="5"/>
      <c r="G182" s="18"/>
      <c r="H182" s="5"/>
      <c r="I182" s="18"/>
      <c r="J182" s="18"/>
      <c r="K182" s="18"/>
      <c r="L182" s="18"/>
      <c r="M182" s="18"/>
      <c r="N182" s="18"/>
      <c r="O182" s="18"/>
      <c r="P182" s="18"/>
      <c r="Q182" s="18"/>
      <c r="R182" s="18"/>
      <c r="S182" s="18"/>
      <c r="T182" s="18"/>
      <c r="U182" s="18"/>
      <c r="V182" s="5"/>
      <c r="W182" s="19"/>
      <c r="X182" s="19"/>
      <c r="Y182" s="19"/>
      <c r="Z182" s="19"/>
      <c r="AA182" s="19"/>
      <c r="AB182" s="19"/>
      <c r="AC182" s="19"/>
      <c r="AD182" s="19"/>
      <c r="AE182" s="19"/>
      <c r="AF182" s="19"/>
      <c r="AG182" s="18"/>
      <c r="AH182" s="24" t="str">
        <f aca="false">IF(AS182=0,"",IFERROR(INDEX(RateList,MATCH(G182,CurList,0)),""))</f>
        <v/>
      </c>
      <c r="AI182" s="25" t="str">
        <f aca="false">IF(OR(AS182=0,AH182=""),"",ROUND(N(W182)*AH182,0))</f>
        <v/>
      </c>
      <c r="AJ182" s="25" t="str">
        <f aca="false">IF(OR(AS182=0,AH182=""),"",ROUND(N(X182)*AH182,0))</f>
        <v/>
      </c>
      <c r="AK182" s="25" t="str">
        <f aca="false">IF(OR(AS182=0,AH182=""),"",AI182+AJ182)</f>
        <v/>
      </c>
      <c r="AL182" s="25" t="str">
        <f aca="false">IF(OR(AS182=0,AH182=""),"",ROUND(N(Z182)*AH182,0))</f>
        <v/>
      </c>
      <c r="AM182" s="25" t="str">
        <f aca="false">IF(OR(AS182=0,AH182=""),"",ROUND(N(AA182)*AH182,0))</f>
        <v/>
      </c>
      <c r="AN182" s="25" t="str">
        <f aca="false">IF(OR(AS182=0,AH182=""),"",ROUND(N(AB182)*AH182,0))</f>
        <v/>
      </c>
      <c r="AO182" s="25" t="str">
        <f aca="false">IF(OR(AS182=0,AH182=""),"",ROUND(N(AC182)*AH182,0))</f>
        <v/>
      </c>
      <c r="AP182" s="25" t="str">
        <f aca="false">IF(OR(AS182=0,AH182=""),"",ROUND(N(AD182)*AH182,0))</f>
        <v/>
      </c>
      <c r="AQ182" s="25" t="str">
        <f aca="false">IF(OR(AS182=0,AH182=""),"",ROUND(N(AF182)*AH182,0))</f>
        <v/>
      </c>
      <c r="AR182" s="25" t="str">
        <f aca="false">IF(AS182=0,"",IFERROR(MATCH(C182,JurList,0),999)*1000+ROW())</f>
        <v/>
      </c>
      <c r="AS182" s="25" t="n">
        <f aca="false">IF(COUNTA(B182:C182,W182:AF182)&gt;0,1,0)</f>
        <v>0</v>
      </c>
    </row>
    <row r="183" customFormat="false" ht="15" hidden="false" customHeight="false" outlineLevel="0" collapsed="false">
      <c r="A183" s="5"/>
      <c r="B183" s="5"/>
      <c r="C183" s="5"/>
      <c r="D183" s="5"/>
      <c r="E183" s="18"/>
      <c r="F183" s="5"/>
      <c r="G183" s="18"/>
      <c r="H183" s="5"/>
      <c r="I183" s="18"/>
      <c r="J183" s="18"/>
      <c r="K183" s="18"/>
      <c r="L183" s="18"/>
      <c r="M183" s="18"/>
      <c r="N183" s="18"/>
      <c r="O183" s="18"/>
      <c r="P183" s="18"/>
      <c r="Q183" s="18"/>
      <c r="R183" s="18"/>
      <c r="S183" s="18"/>
      <c r="T183" s="18"/>
      <c r="U183" s="18"/>
      <c r="V183" s="5"/>
      <c r="W183" s="19"/>
      <c r="X183" s="19"/>
      <c r="Y183" s="19"/>
      <c r="Z183" s="19"/>
      <c r="AA183" s="19"/>
      <c r="AB183" s="19"/>
      <c r="AC183" s="19"/>
      <c r="AD183" s="19"/>
      <c r="AE183" s="19"/>
      <c r="AF183" s="19"/>
      <c r="AG183" s="18"/>
      <c r="AH183" s="24" t="str">
        <f aca="false">IF(AS183=0,"",IFERROR(INDEX(RateList,MATCH(G183,CurList,0)),""))</f>
        <v/>
      </c>
      <c r="AI183" s="25" t="str">
        <f aca="false">IF(OR(AS183=0,AH183=""),"",ROUND(N(W183)*AH183,0))</f>
        <v/>
      </c>
      <c r="AJ183" s="25" t="str">
        <f aca="false">IF(OR(AS183=0,AH183=""),"",ROUND(N(X183)*AH183,0))</f>
        <v/>
      </c>
      <c r="AK183" s="25" t="str">
        <f aca="false">IF(OR(AS183=0,AH183=""),"",AI183+AJ183)</f>
        <v/>
      </c>
      <c r="AL183" s="25" t="str">
        <f aca="false">IF(OR(AS183=0,AH183=""),"",ROUND(N(Z183)*AH183,0))</f>
        <v/>
      </c>
      <c r="AM183" s="25" t="str">
        <f aca="false">IF(OR(AS183=0,AH183=""),"",ROUND(N(AA183)*AH183,0))</f>
        <v/>
      </c>
      <c r="AN183" s="25" t="str">
        <f aca="false">IF(OR(AS183=0,AH183=""),"",ROUND(N(AB183)*AH183,0))</f>
        <v/>
      </c>
      <c r="AO183" s="25" t="str">
        <f aca="false">IF(OR(AS183=0,AH183=""),"",ROUND(N(AC183)*AH183,0))</f>
        <v/>
      </c>
      <c r="AP183" s="25" t="str">
        <f aca="false">IF(OR(AS183=0,AH183=""),"",ROUND(N(AD183)*AH183,0))</f>
        <v/>
      </c>
      <c r="AQ183" s="25" t="str">
        <f aca="false">IF(OR(AS183=0,AH183=""),"",ROUND(N(AF183)*AH183,0))</f>
        <v/>
      </c>
      <c r="AR183" s="25" t="str">
        <f aca="false">IF(AS183=0,"",IFERROR(MATCH(C183,JurList,0),999)*1000+ROW())</f>
        <v/>
      </c>
      <c r="AS183" s="25" t="n">
        <f aca="false">IF(COUNTA(B183:C183,W183:AF183)&gt;0,1,0)</f>
        <v>0</v>
      </c>
    </row>
    <row r="184" customFormat="false" ht="15" hidden="false" customHeight="false" outlineLevel="0" collapsed="false">
      <c r="A184" s="5"/>
      <c r="B184" s="5"/>
      <c r="C184" s="5"/>
      <c r="D184" s="5"/>
      <c r="E184" s="18"/>
      <c r="F184" s="5"/>
      <c r="G184" s="18"/>
      <c r="H184" s="5"/>
      <c r="I184" s="18"/>
      <c r="J184" s="18"/>
      <c r="K184" s="18"/>
      <c r="L184" s="18"/>
      <c r="M184" s="18"/>
      <c r="N184" s="18"/>
      <c r="O184" s="18"/>
      <c r="P184" s="18"/>
      <c r="Q184" s="18"/>
      <c r="R184" s="18"/>
      <c r="S184" s="18"/>
      <c r="T184" s="18"/>
      <c r="U184" s="18"/>
      <c r="V184" s="5"/>
      <c r="W184" s="19"/>
      <c r="X184" s="19"/>
      <c r="Y184" s="19"/>
      <c r="Z184" s="19"/>
      <c r="AA184" s="19"/>
      <c r="AB184" s="19"/>
      <c r="AC184" s="19"/>
      <c r="AD184" s="19"/>
      <c r="AE184" s="19"/>
      <c r="AF184" s="19"/>
      <c r="AG184" s="18"/>
      <c r="AH184" s="24" t="str">
        <f aca="false">IF(AS184=0,"",IFERROR(INDEX(RateList,MATCH(G184,CurList,0)),""))</f>
        <v/>
      </c>
      <c r="AI184" s="25" t="str">
        <f aca="false">IF(OR(AS184=0,AH184=""),"",ROUND(N(W184)*AH184,0))</f>
        <v/>
      </c>
      <c r="AJ184" s="25" t="str">
        <f aca="false">IF(OR(AS184=0,AH184=""),"",ROUND(N(X184)*AH184,0))</f>
        <v/>
      </c>
      <c r="AK184" s="25" t="str">
        <f aca="false">IF(OR(AS184=0,AH184=""),"",AI184+AJ184)</f>
        <v/>
      </c>
      <c r="AL184" s="25" t="str">
        <f aca="false">IF(OR(AS184=0,AH184=""),"",ROUND(N(Z184)*AH184,0))</f>
        <v/>
      </c>
      <c r="AM184" s="25" t="str">
        <f aca="false">IF(OR(AS184=0,AH184=""),"",ROUND(N(AA184)*AH184,0))</f>
        <v/>
      </c>
      <c r="AN184" s="25" t="str">
        <f aca="false">IF(OR(AS184=0,AH184=""),"",ROUND(N(AB184)*AH184,0))</f>
        <v/>
      </c>
      <c r="AO184" s="25" t="str">
        <f aca="false">IF(OR(AS184=0,AH184=""),"",ROUND(N(AC184)*AH184,0))</f>
        <v/>
      </c>
      <c r="AP184" s="25" t="str">
        <f aca="false">IF(OR(AS184=0,AH184=""),"",ROUND(N(AD184)*AH184,0))</f>
        <v/>
      </c>
      <c r="AQ184" s="25" t="str">
        <f aca="false">IF(OR(AS184=0,AH184=""),"",ROUND(N(AF184)*AH184,0))</f>
        <v/>
      </c>
      <c r="AR184" s="25" t="str">
        <f aca="false">IF(AS184=0,"",IFERROR(MATCH(C184,JurList,0),999)*1000+ROW())</f>
        <v/>
      </c>
      <c r="AS184" s="25" t="n">
        <f aca="false">IF(COUNTA(B184:C184,W184:AF184)&gt;0,1,0)</f>
        <v>0</v>
      </c>
    </row>
    <row r="185" customFormat="false" ht="15" hidden="false" customHeight="false" outlineLevel="0" collapsed="false">
      <c r="A185" s="5"/>
      <c r="B185" s="5"/>
      <c r="C185" s="5"/>
      <c r="D185" s="5"/>
      <c r="E185" s="18"/>
      <c r="F185" s="5"/>
      <c r="G185" s="18"/>
      <c r="H185" s="5"/>
      <c r="I185" s="18"/>
      <c r="J185" s="18"/>
      <c r="K185" s="18"/>
      <c r="L185" s="18"/>
      <c r="M185" s="18"/>
      <c r="N185" s="18"/>
      <c r="O185" s="18"/>
      <c r="P185" s="18"/>
      <c r="Q185" s="18"/>
      <c r="R185" s="18"/>
      <c r="S185" s="18"/>
      <c r="T185" s="18"/>
      <c r="U185" s="18"/>
      <c r="V185" s="5"/>
      <c r="W185" s="19"/>
      <c r="X185" s="19"/>
      <c r="Y185" s="19"/>
      <c r="Z185" s="19"/>
      <c r="AA185" s="19"/>
      <c r="AB185" s="19"/>
      <c r="AC185" s="19"/>
      <c r="AD185" s="19"/>
      <c r="AE185" s="19"/>
      <c r="AF185" s="19"/>
      <c r="AG185" s="18"/>
      <c r="AH185" s="24" t="str">
        <f aca="false">IF(AS185=0,"",IFERROR(INDEX(RateList,MATCH(G185,CurList,0)),""))</f>
        <v/>
      </c>
      <c r="AI185" s="25" t="str">
        <f aca="false">IF(OR(AS185=0,AH185=""),"",ROUND(N(W185)*AH185,0))</f>
        <v/>
      </c>
      <c r="AJ185" s="25" t="str">
        <f aca="false">IF(OR(AS185=0,AH185=""),"",ROUND(N(X185)*AH185,0))</f>
        <v/>
      </c>
      <c r="AK185" s="25" t="str">
        <f aca="false">IF(OR(AS185=0,AH185=""),"",AI185+AJ185)</f>
        <v/>
      </c>
      <c r="AL185" s="25" t="str">
        <f aca="false">IF(OR(AS185=0,AH185=""),"",ROUND(N(Z185)*AH185,0))</f>
        <v/>
      </c>
      <c r="AM185" s="25" t="str">
        <f aca="false">IF(OR(AS185=0,AH185=""),"",ROUND(N(AA185)*AH185,0))</f>
        <v/>
      </c>
      <c r="AN185" s="25" t="str">
        <f aca="false">IF(OR(AS185=0,AH185=""),"",ROUND(N(AB185)*AH185,0))</f>
        <v/>
      </c>
      <c r="AO185" s="25" t="str">
        <f aca="false">IF(OR(AS185=0,AH185=""),"",ROUND(N(AC185)*AH185,0))</f>
        <v/>
      </c>
      <c r="AP185" s="25" t="str">
        <f aca="false">IF(OR(AS185=0,AH185=""),"",ROUND(N(AD185)*AH185,0))</f>
        <v/>
      </c>
      <c r="AQ185" s="25" t="str">
        <f aca="false">IF(OR(AS185=0,AH185=""),"",ROUND(N(AF185)*AH185,0))</f>
        <v/>
      </c>
      <c r="AR185" s="25" t="str">
        <f aca="false">IF(AS185=0,"",IFERROR(MATCH(C185,JurList,0),999)*1000+ROW())</f>
        <v/>
      </c>
      <c r="AS185" s="25" t="n">
        <f aca="false">IF(COUNTA(B185:C185,W185:AF185)&gt;0,1,0)</f>
        <v>0</v>
      </c>
    </row>
    <row r="186" customFormat="false" ht="15" hidden="false" customHeight="false" outlineLevel="0" collapsed="false">
      <c r="A186" s="5"/>
      <c r="B186" s="5"/>
      <c r="C186" s="5"/>
      <c r="D186" s="5"/>
      <c r="E186" s="18"/>
      <c r="F186" s="5"/>
      <c r="G186" s="18"/>
      <c r="H186" s="5"/>
      <c r="I186" s="18"/>
      <c r="J186" s="18"/>
      <c r="K186" s="18"/>
      <c r="L186" s="18"/>
      <c r="M186" s="18"/>
      <c r="N186" s="18"/>
      <c r="O186" s="18"/>
      <c r="P186" s="18"/>
      <c r="Q186" s="18"/>
      <c r="R186" s="18"/>
      <c r="S186" s="18"/>
      <c r="T186" s="18"/>
      <c r="U186" s="18"/>
      <c r="V186" s="5"/>
      <c r="W186" s="19"/>
      <c r="X186" s="19"/>
      <c r="Y186" s="19"/>
      <c r="Z186" s="19"/>
      <c r="AA186" s="19"/>
      <c r="AB186" s="19"/>
      <c r="AC186" s="19"/>
      <c r="AD186" s="19"/>
      <c r="AE186" s="19"/>
      <c r="AF186" s="19"/>
      <c r="AG186" s="18"/>
      <c r="AH186" s="24" t="str">
        <f aca="false">IF(AS186=0,"",IFERROR(INDEX(RateList,MATCH(G186,CurList,0)),""))</f>
        <v/>
      </c>
      <c r="AI186" s="25" t="str">
        <f aca="false">IF(OR(AS186=0,AH186=""),"",ROUND(N(W186)*AH186,0))</f>
        <v/>
      </c>
      <c r="AJ186" s="25" t="str">
        <f aca="false">IF(OR(AS186=0,AH186=""),"",ROUND(N(X186)*AH186,0))</f>
        <v/>
      </c>
      <c r="AK186" s="25" t="str">
        <f aca="false">IF(OR(AS186=0,AH186=""),"",AI186+AJ186)</f>
        <v/>
      </c>
      <c r="AL186" s="25" t="str">
        <f aca="false">IF(OR(AS186=0,AH186=""),"",ROUND(N(Z186)*AH186,0))</f>
        <v/>
      </c>
      <c r="AM186" s="25" t="str">
        <f aca="false">IF(OR(AS186=0,AH186=""),"",ROUND(N(AA186)*AH186,0))</f>
        <v/>
      </c>
      <c r="AN186" s="25" t="str">
        <f aca="false">IF(OR(AS186=0,AH186=""),"",ROUND(N(AB186)*AH186,0))</f>
        <v/>
      </c>
      <c r="AO186" s="25" t="str">
        <f aca="false">IF(OR(AS186=0,AH186=""),"",ROUND(N(AC186)*AH186,0))</f>
        <v/>
      </c>
      <c r="AP186" s="25" t="str">
        <f aca="false">IF(OR(AS186=0,AH186=""),"",ROUND(N(AD186)*AH186,0))</f>
        <v/>
      </c>
      <c r="AQ186" s="25" t="str">
        <f aca="false">IF(OR(AS186=0,AH186=""),"",ROUND(N(AF186)*AH186,0))</f>
        <v/>
      </c>
      <c r="AR186" s="25" t="str">
        <f aca="false">IF(AS186=0,"",IFERROR(MATCH(C186,JurList,0),999)*1000+ROW())</f>
        <v/>
      </c>
      <c r="AS186" s="25" t="n">
        <f aca="false">IF(COUNTA(B186:C186,W186:AF186)&gt;0,1,0)</f>
        <v>0</v>
      </c>
    </row>
    <row r="187" customFormat="false" ht="15" hidden="false" customHeight="false" outlineLevel="0" collapsed="false">
      <c r="A187" s="5"/>
      <c r="B187" s="5"/>
      <c r="C187" s="5"/>
      <c r="D187" s="5"/>
      <c r="E187" s="18"/>
      <c r="F187" s="5"/>
      <c r="G187" s="18"/>
      <c r="H187" s="5"/>
      <c r="I187" s="18"/>
      <c r="J187" s="18"/>
      <c r="K187" s="18"/>
      <c r="L187" s="18"/>
      <c r="M187" s="18"/>
      <c r="N187" s="18"/>
      <c r="O187" s="18"/>
      <c r="P187" s="18"/>
      <c r="Q187" s="18"/>
      <c r="R187" s="18"/>
      <c r="S187" s="18"/>
      <c r="T187" s="18"/>
      <c r="U187" s="18"/>
      <c r="V187" s="5"/>
      <c r="W187" s="19"/>
      <c r="X187" s="19"/>
      <c r="Y187" s="19"/>
      <c r="Z187" s="19"/>
      <c r="AA187" s="19"/>
      <c r="AB187" s="19"/>
      <c r="AC187" s="19"/>
      <c r="AD187" s="19"/>
      <c r="AE187" s="19"/>
      <c r="AF187" s="19"/>
      <c r="AG187" s="18"/>
      <c r="AH187" s="24" t="str">
        <f aca="false">IF(AS187=0,"",IFERROR(INDEX(RateList,MATCH(G187,CurList,0)),""))</f>
        <v/>
      </c>
      <c r="AI187" s="25" t="str">
        <f aca="false">IF(OR(AS187=0,AH187=""),"",ROUND(N(W187)*AH187,0))</f>
        <v/>
      </c>
      <c r="AJ187" s="25" t="str">
        <f aca="false">IF(OR(AS187=0,AH187=""),"",ROUND(N(X187)*AH187,0))</f>
        <v/>
      </c>
      <c r="AK187" s="25" t="str">
        <f aca="false">IF(OR(AS187=0,AH187=""),"",AI187+AJ187)</f>
        <v/>
      </c>
      <c r="AL187" s="25" t="str">
        <f aca="false">IF(OR(AS187=0,AH187=""),"",ROUND(N(Z187)*AH187,0))</f>
        <v/>
      </c>
      <c r="AM187" s="25" t="str">
        <f aca="false">IF(OR(AS187=0,AH187=""),"",ROUND(N(AA187)*AH187,0))</f>
        <v/>
      </c>
      <c r="AN187" s="25" t="str">
        <f aca="false">IF(OR(AS187=0,AH187=""),"",ROUND(N(AB187)*AH187,0))</f>
        <v/>
      </c>
      <c r="AO187" s="25" t="str">
        <f aca="false">IF(OR(AS187=0,AH187=""),"",ROUND(N(AC187)*AH187,0))</f>
        <v/>
      </c>
      <c r="AP187" s="25" t="str">
        <f aca="false">IF(OR(AS187=0,AH187=""),"",ROUND(N(AD187)*AH187,0))</f>
        <v/>
      </c>
      <c r="AQ187" s="25" t="str">
        <f aca="false">IF(OR(AS187=0,AH187=""),"",ROUND(N(AF187)*AH187,0))</f>
        <v/>
      </c>
      <c r="AR187" s="25" t="str">
        <f aca="false">IF(AS187=0,"",IFERROR(MATCH(C187,JurList,0),999)*1000+ROW())</f>
        <v/>
      </c>
      <c r="AS187" s="25" t="n">
        <f aca="false">IF(COUNTA(B187:C187,W187:AF187)&gt;0,1,0)</f>
        <v>0</v>
      </c>
    </row>
    <row r="188" customFormat="false" ht="15" hidden="false" customHeight="false" outlineLevel="0" collapsed="false">
      <c r="A188" s="5"/>
      <c r="B188" s="5"/>
      <c r="C188" s="5"/>
      <c r="D188" s="5"/>
      <c r="E188" s="18"/>
      <c r="F188" s="5"/>
      <c r="G188" s="18"/>
      <c r="H188" s="5"/>
      <c r="I188" s="18"/>
      <c r="J188" s="18"/>
      <c r="K188" s="18"/>
      <c r="L188" s="18"/>
      <c r="M188" s="18"/>
      <c r="N188" s="18"/>
      <c r="O188" s="18"/>
      <c r="P188" s="18"/>
      <c r="Q188" s="18"/>
      <c r="R188" s="18"/>
      <c r="S188" s="18"/>
      <c r="T188" s="18"/>
      <c r="U188" s="18"/>
      <c r="V188" s="5"/>
      <c r="W188" s="19"/>
      <c r="X188" s="19"/>
      <c r="Y188" s="19"/>
      <c r="Z188" s="19"/>
      <c r="AA188" s="19"/>
      <c r="AB188" s="19"/>
      <c r="AC188" s="19"/>
      <c r="AD188" s="19"/>
      <c r="AE188" s="19"/>
      <c r="AF188" s="19"/>
      <c r="AG188" s="18"/>
      <c r="AH188" s="24" t="str">
        <f aca="false">IF(AS188=0,"",IFERROR(INDEX(RateList,MATCH(G188,CurList,0)),""))</f>
        <v/>
      </c>
      <c r="AI188" s="25" t="str">
        <f aca="false">IF(OR(AS188=0,AH188=""),"",ROUND(N(W188)*AH188,0))</f>
        <v/>
      </c>
      <c r="AJ188" s="25" t="str">
        <f aca="false">IF(OR(AS188=0,AH188=""),"",ROUND(N(X188)*AH188,0))</f>
        <v/>
      </c>
      <c r="AK188" s="25" t="str">
        <f aca="false">IF(OR(AS188=0,AH188=""),"",AI188+AJ188)</f>
        <v/>
      </c>
      <c r="AL188" s="25" t="str">
        <f aca="false">IF(OR(AS188=0,AH188=""),"",ROUND(N(Z188)*AH188,0))</f>
        <v/>
      </c>
      <c r="AM188" s="25" t="str">
        <f aca="false">IF(OR(AS188=0,AH188=""),"",ROUND(N(AA188)*AH188,0))</f>
        <v/>
      </c>
      <c r="AN188" s="25" t="str">
        <f aca="false">IF(OR(AS188=0,AH188=""),"",ROUND(N(AB188)*AH188,0))</f>
        <v/>
      </c>
      <c r="AO188" s="25" t="str">
        <f aca="false">IF(OR(AS188=0,AH188=""),"",ROUND(N(AC188)*AH188,0))</f>
        <v/>
      </c>
      <c r="AP188" s="25" t="str">
        <f aca="false">IF(OR(AS188=0,AH188=""),"",ROUND(N(AD188)*AH188,0))</f>
        <v/>
      </c>
      <c r="AQ188" s="25" t="str">
        <f aca="false">IF(OR(AS188=0,AH188=""),"",ROUND(N(AF188)*AH188,0))</f>
        <v/>
      </c>
      <c r="AR188" s="25" t="str">
        <f aca="false">IF(AS188=0,"",IFERROR(MATCH(C188,JurList,0),999)*1000+ROW())</f>
        <v/>
      </c>
      <c r="AS188" s="25" t="n">
        <f aca="false">IF(COUNTA(B188:C188,W188:AF188)&gt;0,1,0)</f>
        <v>0</v>
      </c>
    </row>
    <row r="189" customFormat="false" ht="15" hidden="false" customHeight="false" outlineLevel="0" collapsed="false">
      <c r="A189" s="5"/>
      <c r="B189" s="5"/>
      <c r="C189" s="5"/>
      <c r="D189" s="5"/>
      <c r="E189" s="18"/>
      <c r="F189" s="5"/>
      <c r="G189" s="18"/>
      <c r="H189" s="5"/>
      <c r="I189" s="18"/>
      <c r="J189" s="18"/>
      <c r="K189" s="18"/>
      <c r="L189" s="18"/>
      <c r="M189" s="18"/>
      <c r="N189" s="18"/>
      <c r="O189" s="18"/>
      <c r="P189" s="18"/>
      <c r="Q189" s="18"/>
      <c r="R189" s="18"/>
      <c r="S189" s="18"/>
      <c r="T189" s="18"/>
      <c r="U189" s="18"/>
      <c r="V189" s="5"/>
      <c r="W189" s="19"/>
      <c r="X189" s="19"/>
      <c r="Y189" s="19"/>
      <c r="Z189" s="19"/>
      <c r="AA189" s="19"/>
      <c r="AB189" s="19"/>
      <c r="AC189" s="19"/>
      <c r="AD189" s="19"/>
      <c r="AE189" s="19"/>
      <c r="AF189" s="19"/>
      <c r="AG189" s="18"/>
      <c r="AH189" s="24" t="str">
        <f aca="false">IF(AS189=0,"",IFERROR(INDEX(RateList,MATCH(G189,CurList,0)),""))</f>
        <v/>
      </c>
      <c r="AI189" s="25" t="str">
        <f aca="false">IF(OR(AS189=0,AH189=""),"",ROUND(N(W189)*AH189,0))</f>
        <v/>
      </c>
      <c r="AJ189" s="25" t="str">
        <f aca="false">IF(OR(AS189=0,AH189=""),"",ROUND(N(X189)*AH189,0))</f>
        <v/>
      </c>
      <c r="AK189" s="25" t="str">
        <f aca="false">IF(OR(AS189=0,AH189=""),"",AI189+AJ189)</f>
        <v/>
      </c>
      <c r="AL189" s="25" t="str">
        <f aca="false">IF(OR(AS189=0,AH189=""),"",ROUND(N(Z189)*AH189,0))</f>
        <v/>
      </c>
      <c r="AM189" s="25" t="str">
        <f aca="false">IF(OR(AS189=0,AH189=""),"",ROUND(N(AA189)*AH189,0))</f>
        <v/>
      </c>
      <c r="AN189" s="25" t="str">
        <f aca="false">IF(OR(AS189=0,AH189=""),"",ROUND(N(AB189)*AH189,0))</f>
        <v/>
      </c>
      <c r="AO189" s="25" t="str">
        <f aca="false">IF(OR(AS189=0,AH189=""),"",ROUND(N(AC189)*AH189,0))</f>
        <v/>
      </c>
      <c r="AP189" s="25" t="str">
        <f aca="false">IF(OR(AS189=0,AH189=""),"",ROUND(N(AD189)*AH189,0))</f>
        <v/>
      </c>
      <c r="AQ189" s="25" t="str">
        <f aca="false">IF(OR(AS189=0,AH189=""),"",ROUND(N(AF189)*AH189,0))</f>
        <v/>
      </c>
      <c r="AR189" s="25" t="str">
        <f aca="false">IF(AS189=0,"",IFERROR(MATCH(C189,JurList,0),999)*1000+ROW())</f>
        <v/>
      </c>
      <c r="AS189" s="25" t="n">
        <f aca="false">IF(COUNTA(B189:C189,W189:AF189)&gt;0,1,0)</f>
        <v>0</v>
      </c>
    </row>
    <row r="190" customFormat="false" ht="15" hidden="false" customHeight="false" outlineLevel="0" collapsed="false">
      <c r="A190" s="5"/>
      <c r="B190" s="5"/>
      <c r="C190" s="5"/>
      <c r="D190" s="5"/>
      <c r="E190" s="18"/>
      <c r="F190" s="5"/>
      <c r="G190" s="18"/>
      <c r="H190" s="5"/>
      <c r="I190" s="18"/>
      <c r="J190" s="18"/>
      <c r="K190" s="18"/>
      <c r="L190" s="18"/>
      <c r="M190" s="18"/>
      <c r="N190" s="18"/>
      <c r="O190" s="18"/>
      <c r="P190" s="18"/>
      <c r="Q190" s="18"/>
      <c r="R190" s="18"/>
      <c r="S190" s="18"/>
      <c r="T190" s="18"/>
      <c r="U190" s="18"/>
      <c r="V190" s="5"/>
      <c r="W190" s="19"/>
      <c r="X190" s="19"/>
      <c r="Y190" s="19"/>
      <c r="Z190" s="19"/>
      <c r="AA190" s="19"/>
      <c r="AB190" s="19"/>
      <c r="AC190" s="19"/>
      <c r="AD190" s="19"/>
      <c r="AE190" s="19"/>
      <c r="AF190" s="19"/>
      <c r="AG190" s="18"/>
      <c r="AH190" s="24" t="str">
        <f aca="false">IF(AS190=0,"",IFERROR(INDEX(RateList,MATCH(G190,CurList,0)),""))</f>
        <v/>
      </c>
      <c r="AI190" s="25" t="str">
        <f aca="false">IF(OR(AS190=0,AH190=""),"",ROUND(N(W190)*AH190,0))</f>
        <v/>
      </c>
      <c r="AJ190" s="25" t="str">
        <f aca="false">IF(OR(AS190=0,AH190=""),"",ROUND(N(X190)*AH190,0))</f>
        <v/>
      </c>
      <c r="AK190" s="25" t="str">
        <f aca="false">IF(OR(AS190=0,AH190=""),"",AI190+AJ190)</f>
        <v/>
      </c>
      <c r="AL190" s="25" t="str">
        <f aca="false">IF(OR(AS190=0,AH190=""),"",ROUND(N(Z190)*AH190,0))</f>
        <v/>
      </c>
      <c r="AM190" s="25" t="str">
        <f aca="false">IF(OR(AS190=0,AH190=""),"",ROUND(N(AA190)*AH190,0))</f>
        <v/>
      </c>
      <c r="AN190" s="25" t="str">
        <f aca="false">IF(OR(AS190=0,AH190=""),"",ROUND(N(AB190)*AH190,0))</f>
        <v/>
      </c>
      <c r="AO190" s="25" t="str">
        <f aca="false">IF(OR(AS190=0,AH190=""),"",ROUND(N(AC190)*AH190,0))</f>
        <v/>
      </c>
      <c r="AP190" s="25" t="str">
        <f aca="false">IF(OR(AS190=0,AH190=""),"",ROUND(N(AD190)*AH190,0))</f>
        <v/>
      </c>
      <c r="AQ190" s="25" t="str">
        <f aca="false">IF(OR(AS190=0,AH190=""),"",ROUND(N(AF190)*AH190,0))</f>
        <v/>
      </c>
      <c r="AR190" s="25" t="str">
        <f aca="false">IF(AS190=0,"",IFERROR(MATCH(C190,JurList,0),999)*1000+ROW())</f>
        <v/>
      </c>
      <c r="AS190" s="25" t="n">
        <f aca="false">IF(COUNTA(B190:C190,W190:AF190)&gt;0,1,0)</f>
        <v>0</v>
      </c>
    </row>
    <row r="191" customFormat="false" ht="15" hidden="false" customHeight="false" outlineLevel="0" collapsed="false">
      <c r="A191" s="5"/>
      <c r="B191" s="5"/>
      <c r="C191" s="5"/>
      <c r="D191" s="5"/>
      <c r="E191" s="18"/>
      <c r="F191" s="5"/>
      <c r="G191" s="18"/>
      <c r="H191" s="5"/>
      <c r="I191" s="18"/>
      <c r="J191" s="18"/>
      <c r="K191" s="18"/>
      <c r="L191" s="18"/>
      <c r="M191" s="18"/>
      <c r="N191" s="18"/>
      <c r="O191" s="18"/>
      <c r="P191" s="18"/>
      <c r="Q191" s="18"/>
      <c r="R191" s="18"/>
      <c r="S191" s="18"/>
      <c r="T191" s="18"/>
      <c r="U191" s="18"/>
      <c r="V191" s="5"/>
      <c r="W191" s="19"/>
      <c r="X191" s="19"/>
      <c r="Y191" s="19"/>
      <c r="Z191" s="19"/>
      <c r="AA191" s="19"/>
      <c r="AB191" s="19"/>
      <c r="AC191" s="19"/>
      <c r="AD191" s="19"/>
      <c r="AE191" s="19"/>
      <c r="AF191" s="19"/>
      <c r="AG191" s="18"/>
      <c r="AH191" s="24" t="str">
        <f aca="false">IF(AS191=0,"",IFERROR(INDEX(RateList,MATCH(G191,CurList,0)),""))</f>
        <v/>
      </c>
      <c r="AI191" s="25" t="str">
        <f aca="false">IF(OR(AS191=0,AH191=""),"",ROUND(N(W191)*AH191,0))</f>
        <v/>
      </c>
      <c r="AJ191" s="25" t="str">
        <f aca="false">IF(OR(AS191=0,AH191=""),"",ROUND(N(X191)*AH191,0))</f>
        <v/>
      </c>
      <c r="AK191" s="25" t="str">
        <f aca="false">IF(OR(AS191=0,AH191=""),"",AI191+AJ191)</f>
        <v/>
      </c>
      <c r="AL191" s="25" t="str">
        <f aca="false">IF(OR(AS191=0,AH191=""),"",ROUND(N(Z191)*AH191,0))</f>
        <v/>
      </c>
      <c r="AM191" s="25" t="str">
        <f aca="false">IF(OR(AS191=0,AH191=""),"",ROUND(N(AA191)*AH191,0))</f>
        <v/>
      </c>
      <c r="AN191" s="25" t="str">
        <f aca="false">IF(OR(AS191=0,AH191=""),"",ROUND(N(AB191)*AH191,0))</f>
        <v/>
      </c>
      <c r="AO191" s="25" t="str">
        <f aca="false">IF(OR(AS191=0,AH191=""),"",ROUND(N(AC191)*AH191,0))</f>
        <v/>
      </c>
      <c r="AP191" s="25" t="str">
        <f aca="false">IF(OR(AS191=0,AH191=""),"",ROUND(N(AD191)*AH191,0))</f>
        <v/>
      </c>
      <c r="AQ191" s="25" t="str">
        <f aca="false">IF(OR(AS191=0,AH191=""),"",ROUND(N(AF191)*AH191,0))</f>
        <v/>
      </c>
      <c r="AR191" s="25" t="str">
        <f aca="false">IF(AS191=0,"",IFERROR(MATCH(C191,JurList,0),999)*1000+ROW())</f>
        <v/>
      </c>
      <c r="AS191" s="25" t="n">
        <f aca="false">IF(COUNTA(B191:C191,W191:AF191)&gt;0,1,0)</f>
        <v>0</v>
      </c>
    </row>
    <row r="192" customFormat="false" ht="15" hidden="false" customHeight="false" outlineLevel="0" collapsed="false">
      <c r="A192" s="5"/>
      <c r="B192" s="5"/>
      <c r="C192" s="5"/>
      <c r="D192" s="5"/>
      <c r="E192" s="18"/>
      <c r="F192" s="5"/>
      <c r="G192" s="18"/>
      <c r="H192" s="5"/>
      <c r="I192" s="18"/>
      <c r="J192" s="18"/>
      <c r="K192" s="18"/>
      <c r="L192" s="18"/>
      <c r="M192" s="18"/>
      <c r="N192" s="18"/>
      <c r="O192" s="18"/>
      <c r="P192" s="18"/>
      <c r="Q192" s="18"/>
      <c r="R192" s="18"/>
      <c r="S192" s="18"/>
      <c r="T192" s="18"/>
      <c r="U192" s="18"/>
      <c r="V192" s="5"/>
      <c r="W192" s="19"/>
      <c r="X192" s="19"/>
      <c r="Y192" s="19"/>
      <c r="Z192" s="19"/>
      <c r="AA192" s="19"/>
      <c r="AB192" s="19"/>
      <c r="AC192" s="19"/>
      <c r="AD192" s="19"/>
      <c r="AE192" s="19"/>
      <c r="AF192" s="19"/>
      <c r="AG192" s="18"/>
      <c r="AH192" s="24" t="str">
        <f aca="false">IF(AS192=0,"",IFERROR(INDEX(RateList,MATCH(G192,CurList,0)),""))</f>
        <v/>
      </c>
      <c r="AI192" s="25" t="str">
        <f aca="false">IF(OR(AS192=0,AH192=""),"",ROUND(N(W192)*AH192,0))</f>
        <v/>
      </c>
      <c r="AJ192" s="25" t="str">
        <f aca="false">IF(OR(AS192=0,AH192=""),"",ROUND(N(X192)*AH192,0))</f>
        <v/>
      </c>
      <c r="AK192" s="25" t="str">
        <f aca="false">IF(OR(AS192=0,AH192=""),"",AI192+AJ192)</f>
        <v/>
      </c>
      <c r="AL192" s="25" t="str">
        <f aca="false">IF(OR(AS192=0,AH192=""),"",ROUND(N(Z192)*AH192,0))</f>
        <v/>
      </c>
      <c r="AM192" s="25" t="str">
        <f aca="false">IF(OR(AS192=0,AH192=""),"",ROUND(N(AA192)*AH192,0))</f>
        <v/>
      </c>
      <c r="AN192" s="25" t="str">
        <f aca="false">IF(OR(AS192=0,AH192=""),"",ROUND(N(AB192)*AH192,0))</f>
        <v/>
      </c>
      <c r="AO192" s="25" t="str">
        <f aca="false">IF(OR(AS192=0,AH192=""),"",ROUND(N(AC192)*AH192,0))</f>
        <v/>
      </c>
      <c r="AP192" s="25" t="str">
        <f aca="false">IF(OR(AS192=0,AH192=""),"",ROUND(N(AD192)*AH192,0))</f>
        <v/>
      </c>
      <c r="AQ192" s="25" t="str">
        <f aca="false">IF(OR(AS192=0,AH192=""),"",ROUND(N(AF192)*AH192,0))</f>
        <v/>
      </c>
      <c r="AR192" s="25" t="str">
        <f aca="false">IF(AS192=0,"",IFERROR(MATCH(C192,JurList,0),999)*1000+ROW())</f>
        <v/>
      </c>
      <c r="AS192" s="25" t="n">
        <f aca="false">IF(COUNTA(B192:C192,W192:AF192)&gt;0,1,0)</f>
        <v>0</v>
      </c>
    </row>
    <row r="193" customFormat="false" ht="15" hidden="false" customHeight="false" outlineLevel="0" collapsed="false">
      <c r="A193" s="5"/>
      <c r="B193" s="5"/>
      <c r="C193" s="5"/>
      <c r="D193" s="5"/>
      <c r="E193" s="18"/>
      <c r="F193" s="5"/>
      <c r="G193" s="18"/>
      <c r="H193" s="5"/>
      <c r="I193" s="18"/>
      <c r="J193" s="18"/>
      <c r="K193" s="18"/>
      <c r="L193" s="18"/>
      <c r="M193" s="18"/>
      <c r="N193" s="18"/>
      <c r="O193" s="18"/>
      <c r="P193" s="18"/>
      <c r="Q193" s="18"/>
      <c r="R193" s="18"/>
      <c r="S193" s="18"/>
      <c r="T193" s="18"/>
      <c r="U193" s="18"/>
      <c r="V193" s="5"/>
      <c r="W193" s="19"/>
      <c r="X193" s="19"/>
      <c r="Y193" s="19"/>
      <c r="Z193" s="19"/>
      <c r="AA193" s="19"/>
      <c r="AB193" s="19"/>
      <c r="AC193" s="19"/>
      <c r="AD193" s="19"/>
      <c r="AE193" s="19"/>
      <c r="AF193" s="19"/>
      <c r="AG193" s="18"/>
      <c r="AH193" s="24" t="str">
        <f aca="false">IF(AS193=0,"",IFERROR(INDEX(RateList,MATCH(G193,CurList,0)),""))</f>
        <v/>
      </c>
      <c r="AI193" s="25" t="str">
        <f aca="false">IF(OR(AS193=0,AH193=""),"",ROUND(N(W193)*AH193,0))</f>
        <v/>
      </c>
      <c r="AJ193" s="25" t="str">
        <f aca="false">IF(OR(AS193=0,AH193=""),"",ROUND(N(X193)*AH193,0))</f>
        <v/>
      </c>
      <c r="AK193" s="25" t="str">
        <f aca="false">IF(OR(AS193=0,AH193=""),"",AI193+AJ193)</f>
        <v/>
      </c>
      <c r="AL193" s="25" t="str">
        <f aca="false">IF(OR(AS193=0,AH193=""),"",ROUND(N(Z193)*AH193,0))</f>
        <v/>
      </c>
      <c r="AM193" s="25" t="str">
        <f aca="false">IF(OR(AS193=0,AH193=""),"",ROUND(N(AA193)*AH193,0))</f>
        <v/>
      </c>
      <c r="AN193" s="25" t="str">
        <f aca="false">IF(OR(AS193=0,AH193=""),"",ROUND(N(AB193)*AH193,0))</f>
        <v/>
      </c>
      <c r="AO193" s="25" t="str">
        <f aca="false">IF(OR(AS193=0,AH193=""),"",ROUND(N(AC193)*AH193,0))</f>
        <v/>
      </c>
      <c r="AP193" s="25" t="str">
        <f aca="false">IF(OR(AS193=0,AH193=""),"",ROUND(N(AD193)*AH193,0))</f>
        <v/>
      </c>
      <c r="AQ193" s="25" t="str">
        <f aca="false">IF(OR(AS193=0,AH193=""),"",ROUND(N(AF193)*AH193,0))</f>
        <v/>
      </c>
      <c r="AR193" s="25" t="str">
        <f aca="false">IF(AS193=0,"",IFERROR(MATCH(C193,JurList,0),999)*1000+ROW())</f>
        <v/>
      </c>
      <c r="AS193" s="25" t="n">
        <f aca="false">IF(COUNTA(B193:C193,W193:AF193)&gt;0,1,0)</f>
        <v>0</v>
      </c>
    </row>
    <row r="194" customFormat="false" ht="15" hidden="false" customHeight="false" outlineLevel="0" collapsed="false">
      <c r="A194" s="5"/>
      <c r="B194" s="5"/>
      <c r="C194" s="5"/>
      <c r="D194" s="5"/>
      <c r="E194" s="18"/>
      <c r="F194" s="5"/>
      <c r="G194" s="18"/>
      <c r="H194" s="5"/>
      <c r="I194" s="18"/>
      <c r="J194" s="18"/>
      <c r="K194" s="18"/>
      <c r="L194" s="18"/>
      <c r="M194" s="18"/>
      <c r="N194" s="18"/>
      <c r="O194" s="18"/>
      <c r="P194" s="18"/>
      <c r="Q194" s="18"/>
      <c r="R194" s="18"/>
      <c r="S194" s="18"/>
      <c r="T194" s="18"/>
      <c r="U194" s="18"/>
      <c r="V194" s="5"/>
      <c r="W194" s="19"/>
      <c r="X194" s="19"/>
      <c r="Y194" s="19"/>
      <c r="Z194" s="19"/>
      <c r="AA194" s="19"/>
      <c r="AB194" s="19"/>
      <c r="AC194" s="19"/>
      <c r="AD194" s="19"/>
      <c r="AE194" s="19"/>
      <c r="AF194" s="19"/>
      <c r="AG194" s="18"/>
      <c r="AH194" s="24" t="str">
        <f aca="false">IF(AS194=0,"",IFERROR(INDEX(RateList,MATCH(G194,CurList,0)),""))</f>
        <v/>
      </c>
      <c r="AI194" s="25" t="str">
        <f aca="false">IF(OR(AS194=0,AH194=""),"",ROUND(N(W194)*AH194,0))</f>
        <v/>
      </c>
      <c r="AJ194" s="25" t="str">
        <f aca="false">IF(OR(AS194=0,AH194=""),"",ROUND(N(X194)*AH194,0))</f>
        <v/>
      </c>
      <c r="AK194" s="25" t="str">
        <f aca="false">IF(OR(AS194=0,AH194=""),"",AI194+AJ194)</f>
        <v/>
      </c>
      <c r="AL194" s="25" t="str">
        <f aca="false">IF(OR(AS194=0,AH194=""),"",ROUND(N(Z194)*AH194,0))</f>
        <v/>
      </c>
      <c r="AM194" s="25" t="str">
        <f aca="false">IF(OR(AS194=0,AH194=""),"",ROUND(N(AA194)*AH194,0))</f>
        <v/>
      </c>
      <c r="AN194" s="25" t="str">
        <f aca="false">IF(OR(AS194=0,AH194=""),"",ROUND(N(AB194)*AH194,0))</f>
        <v/>
      </c>
      <c r="AO194" s="25" t="str">
        <f aca="false">IF(OR(AS194=0,AH194=""),"",ROUND(N(AC194)*AH194,0))</f>
        <v/>
      </c>
      <c r="AP194" s="25" t="str">
        <f aca="false">IF(OR(AS194=0,AH194=""),"",ROUND(N(AD194)*AH194,0))</f>
        <v/>
      </c>
      <c r="AQ194" s="25" t="str">
        <f aca="false">IF(OR(AS194=0,AH194=""),"",ROUND(N(AF194)*AH194,0))</f>
        <v/>
      </c>
      <c r="AR194" s="25" t="str">
        <f aca="false">IF(AS194=0,"",IFERROR(MATCH(C194,JurList,0),999)*1000+ROW())</f>
        <v/>
      </c>
      <c r="AS194" s="25" t="n">
        <f aca="false">IF(COUNTA(B194:C194,W194:AF194)&gt;0,1,0)</f>
        <v>0</v>
      </c>
    </row>
    <row r="195" customFormat="false" ht="15" hidden="false" customHeight="false" outlineLevel="0" collapsed="false">
      <c r="A195" s="5"/>
      <c r="B195" s="5"/>
      <c r="C195" s="5"/>
      <c r="D195" s="5"/>
      <c r="E195" s="18"/>
      <c r="F195" s="5"/>
      <c r="G195" s="18"/>
      <c r="H195" s="5"/>
      <c r="I195" s="18"/>
      <c r="J195" s="18"/>
      <c r="K195" s="18"/>
      <c r="L195" s="18"/>
      <c r="M195" s="18"/>
      <c r="N195" s="18"/>
      <c r="O195" s="18"/>
      <c r="P195" s="18"/>
      <c r="Q195" s="18"/>
      <c r="R195" s="18"/>
      <c r="S195" s="18"/>
      <c r="T195" s="18"/>
      <c r="U195" s="18"/>
      <c r="V195" s="5"/>
      <c r="W195" s="19"/>
      <c r="X195" s="19"/>
      <c r="Y195" s="19"/>
      <c r="Z195" s="19"/>
      <c r="AA195" s="19"/>
      <c r="AB195" s="19"/>
      <c r="AC195" s="19"/>
      <c r="AD195" s="19"/>
      <c r="AE195" s="19"/>
      <c r="AF195" s="19"/>
      <c r="AG195" s="18"/>
      <c r="AH195" s="24" t="str">
        <f aca="false">IF(AS195=0,"",IFERROR(INDEX(RateList,MATCH(G195,CurList,0)),""))</f>
        <v/>
      </c>
      <c r="AI195" s="25" t="str">
        <f aca="false">IF(OR(AS195=0,AH195=""),"",ROUND(N(W195)*AH195,0))</f>
        <v/>
      </c>
      <c r="AJ195" s="25" t="str">
        <f aca="false">IF(OR(AS195=0,AH195=""),"",ROUND(N(X195)*AH195,0))</f>
        <v/>
      </c>
      <c r="AK195" s="25" t="str">
        <f aca="false">IF(OR(AS195=0,AH195=""),"",AI195+AJ195)</f>
        <v/>
      </c>
      <c r="AL195" s="25" t="str">
        <f aca="false">IF(OR(AS195=0,AH195=""),"",ROUND(N(Z195)*AH195,0))</f>
        <v/>
      </c>
      <c r="AM195" s="25" t="str">
        <f aca="false">IF(OR(AS195=0,AH195=""),"",ROUND(N(AA195)*AH195,0))</f>
        <v/>
      </c>
      <c r="AN195" s="25" t="str">
        <f aca="false">IF(OR(AS195=0,AH195=""),"",ROUND(N(AB195)*AH195,0))</f>
        <v/>
      </c>
      <c r="AO195" s="25" t="str">
        <f aca="false">IF(OR(AS195=0,AH195=""),"",ROUND(N(AC195)*AH195,0))</f>
        <v/>
      </c>
      <c r="AP195" s="25" t="str">
        <f aca="false">IF(OR(AS195=0,AH195=""),"",ROUND(N(AD195)*AH195,0))</f>
        <v/>
      </c>
      <c r="AQ195" s="25" t="str">
        <f aca="false">IF(OR(AS195=0,AH195=""),"",ROUND(N(AF195)*AH195,0))</f>
        <v/>
      </c>
      <c r="AR195" s="25" t="str">
        <f aca="false">IF(AS195=0,"",IFERROR(MATCH(C195,JurList,0),999)*1000+ROW())</f>
        <v/>
      </c>
      <c r="AS195" s="25" t="n">
        <f aca="false">IF(COUNTA(B195:C195,W195:AF195)&gt;0,1,0)</f>
        <v>0</v>
      </c>
    </row>
    <row r="196" customFormat="false" ht="15" hidden="false" customHeight="false" outlineLevel="0" collapsed="false">
      <c r="A196" s="5"/>
      <c r="B196" s="5"/>
      <c r="C196" s="5"/>
      <c r="D196" s="5"/>
      <c r="E196" s="18"/>
      <c r="F196" s="5"/>
      <c r="G196" s="18"/>
      <c r="H196" s="5"/>
      <c r="I196" s="18"/>
      <c r="J196" s="18"/>
      <c r="K196" s="18"/>
      <c r="L196" s="18"/>
      <c r="M196" s="18"/>
      <c r="N196" s="18"/>
      <c r="O196" s="18"/>
      <c r="P196" s="18"/>
      <c r="Q196" s="18"/>
      <c r="R196" s="18"/>
      <c r="S196" s="18"/>
      <c r="T196" s="18"/>
      <c r="U196" s="18"/>
      <c r="V196" s="5"/>
      <c r="W196" s="19"/>
      <c r="X196" s="19"/>
      <c r="Y196" s="19"/>
      <c r="Z196" s="19"/>
      <c r="AA196" s="19"/>
      <c r="AB196" s="19"/>
      <c r="AC196" s="19"/>
      <c r="AD196" s="19"/>
      <c r="AE196" s="19"/>
      <c r="AF196" s="19"/>
      <c r="AG196" s="18"/>
      <c r="AH196" s="24" t="str">
        <f aca="false">IF(AS196=0,"",IFERROR(INDEX(RateList,MATCH(G196,CurList,0)),""))</f>
        <v/>
      </c>
      <c r="AI196" s="25" t="str">
        <f aca="false">IF(OR(AS196=0,AH196=""),"",ROUND(N(W196)*AH196,0))</f>
        <v/>
      </c>
      <c r="AJ196" s="25" t="str">
        <f aca="false">IF(OR(AS196=0,AH196=""),"",ROUND(N(X196)*AH196,0))</f>
        <v/>
      </c>
      <c r="AK196" s="25" t="str">
        <f aca="false">IF(OR(AS196=0,AH196=""),"",AI196+AJ196)</f>
        <v/>
      </c>
      <c r="AL196" s="25" t="str">
        <f aca="false">IF(OR(AS196=0,AH196=""),"",ROUND(N(Z196)*AH196,0))</f>
        <v/>
      </c>
      <c r="AM196" s="25" t="str">
        <f aca="false">IF(OR(AS196=0,AH196=""),"",ROUND(N(AA196)*AH196,0))</f>
        <v/>
      </c>
      <c r="AN196" s="25" t="str">
        <f aca="false">IF(OR(AS196=0,AH196=""),"",ROUND(N(AB196)*AH196,0))</f>
        <v/>
      </c>
      <c r="AO196" s="25" t="str">
        <f aca="false">IF(OR(AS196=0,AH196=""),"",ROUND(N(AC196)*AH196,0))</f>
        <v/>
      </c>
      <c r="AP196" s="25" t="str">
        <f aca="false">IF(OR(AS196=0,AH196=""),"",ROUND(N(AD196)*AH196,0))</f>
        <v/>
      </c>
      <c r="AQ196" s="25" t="str">
        <f aca="false">IF(OR(AS196=0,AH196=""),"",ROUND(N(AF196)*AH196,0))</f>
        <v/>
      </c>
      <c r="AR196" s="25" t="str">
        <f aca="false">IF(AS196=0,"",IFERROR(MATCH(C196,JurList,0),999)*1000+ROW())</f>
        <v/>
      </c>
      <c r="AS196" s="25" t="n">
        <f aca="false">IF(COUNTA(B196:C196,W196:AF196)&gt;0,1,0)</f>
        <v>0</v>
      </c>
    </row>
    <row r="197" customFormat="false" ht="15" hidden="false" customHeight="false" outlineLevel="0" collapsed="false">
      <c r="A197" s="5"/>
      <c r="B197" s="5"/>
      <c r="C197" s="5"/>
      <c r="D197" s="5"/>
      <c r="E197" s="18"/>
      <c r="F197" s="5"/>
      <c r="G197" s="18"/>
      <c r="H197" s="5"/>
      <c r="I197" s="18"/>
      <c r="J197" s="18"/>
      <c r="K197" s="18"/>
      <c r="L197" s="18"/>
      <c r="M197" s="18"/>
      <c r="N197" s="18"/>
      <c r="O197" s="18"/>
      <c r="P197" s="18"/>
      <c r="Q197" s="18"/>
      <c r="R197" s="18"/>
      <c r="S197" s="18"/>
      <c r="T197" s="18"/>
      <c r="U197" s="18"/>
      <c r="V197" s="5"/>
      <c r="W197" s="19"/>
      <c r="X197" s="19"/>
      <c r="Y197" s="19"/>
      <c r="Z197" s="19"/>
      <c r="AA197" s="19"/>
      <c r="AB197" s="19"/>
      <c r="AC197" s="19"/>
      <c r="AD197" s="19"/>
      <c r="AE197" s="19"/>
      <c r="AF197" s="19"/>
      <c r="AG197" s="18"/>
      <c r="AH197" s="24" t="str">
        <f aca="false">IF(AS197=0,"",IFERROR(INDEX(RateList,MATCH(G197,CurList,0)),""))</f>
        <v/>
      </c>
      <c r="AI197" s="25" t="str">
        <f aca="false">IF(OR(AS197=0,AH197=""),"",ROUND(N(W197)*AH197,0))</f>
        <v/>
      </c>
      <c r="AJ197" s="25" t="str">
        <f aca="false">IF(OR(AS197=0,AH197=""),"",ROUND(N(X197)*AH197,0))</f>
        <v/>
      </c>
      <c r="AK197" s="25" t="str">
        <f aca="false">IF(OR(AS197=0,AH197=""),"",AI197+AJ197)</f>
        <v/>
      </c>
      <c r="AL197" s="25" t="str">
        <f aca="false">IF(OR(AS197=0,AH197=""),"",ROUND(N(Z197)*AH197,0))</f>
        <v/>
      </c>
      <c r="AM197" s="25" t="str">
        <f aca="false">IF(OR(AS197=0,AH197=""),"",ROUND(N(AA197)*AH197,0))</f>
        <v/>
      </c>
      <c r="AN197" s="25" t="str">
        <f aca="false">IF(OR(AS197=0,AH197=""),"",ROUND(N(AB197)*AH197,0))</f>
        <v/>
      </c>
      <c r="AO197" s="25" t="str">
        <f aca="false">IF(OR(AS197=0,AH197=""),"",ROUND(N(AC197)*AH197,0))</f>
        <v/>
      </c>
      <c r="AP197" s="25" t="str">
        <f aca="false">IF(OR(AS197=0,AH197=""),"",ROUND(N(AD197)*AH197,0))</f>
        <v/>
      </c>
      <c r="AQ197" s="25" t="str">
        <f aca="false">IF(OR(AS197=0,AH197=""),"",ROUND(N(AF197)*AH197,0))</f>
        <v/>
      </c>
      <c r="AR197" s="25" t="str">
        <f aca="false">IF(AS197=0,"",IFERROR(MATCH(C197,JurList,0),999)*1000+ROW())</f>
        <v/>
      </c>
      <c r="AS197" s="25" t="n">
        <f aca="false">IF(COUNTA(B197:C197,W197:AF197)&gt;0,1,0)</f>
        <v>0</v>
      </c>
    </row>
    <row r="198" customFormat="false" ht="15" hidden="false" customHeight="false" outlineLevel="0" collapsed="false">
      <c r="A198" s="5"/>
      <c r="B198" s="5"/>
      <c r="C198" s="5"/>
      <c r="D198" s="5"/>
      <c r="E198" s="18"/>
      <c r="F198" s="5"/>
      <c r="G198" s="18"/>
      <c r="H198" s="5"/>
      <c r="I198" s="18"/>
      <c r="J198" s="18"/>
      <c r="K198" s="18"/>
      <c r="L198" s="18"/>
      <c r="M198" s="18"/>
      <c r="N198" s="18"/>
      <c r="O198" s="18"/>
      <c r="P198" s="18"/>
      <c r="Q198" s="18"/>
      <c r="R198" s="18"/>
      <c r="S198" s="18"/>
      <c r="T198" s="18"/>
      <c r="U198" s="18"/>
      <c r="V198" s="5"/>
      <c r="W198" s="19"/>
      <c r="X198" s="19"/>
      <c r="Y198" s="19"/>
      <c r="Z198" s="19"/>
      <c r="AA198" s="19"/>
      <c r="AB198" s="19"/>
      <c r="AC198" s="19"/>
      <c r="AD198" s="19"/>
      <c r="AE198" s="19"/>
      <c r="AF198" s="19"/>
      <c r="AG198" s="18"/>
      <c r="AH198" s="24" t="str">
        <f aca="false">IF(AS198=0,"",IFERROR(INDEX(RateList,MATCH(G198,CurList,0)),""))</f>
        <v/>
      </c>
      <c r="AI198" s="25" t="str">
        <f aca="false">IF(OR(AS198=0,AH198=""),"",ROUND(N(W198)*AH198,0))</f>
        <v/>
      </c>
      <c r="AJ198" s="25" t="str">
        <f aca="false">IF(OR(AS198=0,AH198=""),"",ROUND(N(X198)*AH198,0))</f>
        <v/>
      </c>
      <c r="AK198" s="25" t="str">
        <f aca="false">IF(OR(AS198=0,AH198=""),"",AI198+AJ198)</f>
        <v/>
      </c>
      <c r="AL198" s="25" t="str">
        <f aca="false">IF(OR(AS198=0,AH198=""),"",ROUND(N(Z198)*AH198,0))</f>
        <v/>
      </c>
      <c r="AM198" s="25" t="str">
        <f aca="false">IF(OR(AS198=0,AH198=""),"",ROUND(N(AA198)*AH198,0))</f>
        <v/>
      </c>
      <c r="AN198" s="25" t="str">
        <f aca="false">IF(OR(AS198=0,AH198=""),"",ROUND(N(AB198)*AH198,0))</f>
        <v/>
      </c>
      <c r="AO198" s="25" t="str">
        <f aca="false">IF(OR(AS198=0,AH198=""),"",ROUND(N(AC198)*AH198,0))</f>
        <v/>
      </c>
      <c r="AP198" s="25" t="str">
        <f aca="false">IF(OR(AS198=0,AH198=""),"",ROUND(N(AD198)*AH198,0))</f>
        <v/>
      </c>
      <c r="AQ198" s="25" t="str">
        <f aca="false">IF(OR(AS198=0,AH198=""),"",ROUND(N(AF198)*AH198,0))</f>
        <v/>
      </c>
      <c r="AR198" s="25" t="str">
        <f aca="false">IF(AS198=0,"",IFERROR(MATCH(C198,JurList,0),999)*1000+ROW())</f>
        <v/>
      </c>
      <c r="AS198" s="25" t="n">
        <f aca="false">IF(COUNTA(B198:C198,W198:AF198)&gt;0,1,0)</f>
        <v>0</v>
      </c>
    </row>
    <row r="199" customFormat="false" ht="15" hidden="false" customHeight="false" outlineLevel="0" collapsed="false">
      <c r="A199" s="5"/>
      <c r="B199" s="5"/>
      <c r="C199" s="5"/>
      <c r="D199" s="5"/>
      <c r="E199" s="18"/>
      <c r="F199" s="5"/>
      <c r="G199" s="18"/>
      <c r="H199" s="5"/>
      <c r="I199" s="18"/>
      <c r="J199" s="18"/>
      <c r="K199" s="18"/>
      <c r="L199" s="18"/>
      <c r="M199" s="18"/>
      <c r="N199" s="18"/>
      <c r="O199" s="18"/>
      <c r="P199" s="18"/>
      <c r="Q199" s="18"/>
      <c r="R199" s="18"/>
      <c r="S199" s="18"/>
      <c r="T199" s="18"/>
      <c r="U199" s="18"/>
      <c r="V199" s="5"/>
      <c r="W199" s="19"/>
      <c r="X199" s="19"/>
      <c r="Y199" s="19"/>
      <c r="Z199" s="19"/>
      <c r="AA199" s="19"/>
      <c r="AB199" s="19"/>
      <c r="AC199" s="19"/>
      <c r="AD199" s="19"/>
      <c r="AE199" s="19"/>
      <c r="AF199" s="19"/>
      <c r="AG199" s="18"/>
      <c r="AH199" s="24" t="str">
        <f aca="false">IF(AS199=0,"",IFERROR(INDEX(RateList,MATCH(G199,CurList,0)),""))</f>
        <v/>
      </c>
      <c r="AI199" s="25" t="str">
        <f aca="false">IF(OR(AS199=0,AH199=""),"",ROUND(N(W199)*AH199,0))</f>
        <v/>
      </c>
      <c r="AJ199" s="25" t="str">
        <f aca="false">IF(OR(AS199=0,AH199=""),"",ROUND(N(X199)*AH199,0))</f>
        <v/>
      </c>
      <c r="AK199" s="25" t="str">
        <f aca="false">IF(OR(AS199=0,AH199=""),"",AI199+AJ199)</f>
        <v/>
      </c>
      <c r="AL199" s="25" t="str">
        <f aca="false">IF(OR(AS199=0,AH199=""),"",ROUND(N(Z199)*AH199,0))</f>
        <v/>
      </c>
      <c r="AM199" s="25" t="str">
        <f aca="false">IF(OR(AS199=0,AH199=""),"",ROUND(N(AA199)*AH199,0))</f>
        <v/>
      </c>
      <c r="AN199" s="25" t="str">
        <f aca="false">IF(OR(AS199=0,AH199=""),"",ROUND(N(AB199)*AH199,0))</f>
        <v/>
      </c>
      <c r="AO199" s="25" t="str">
        <f aca="false">IF(OR(AS199=0,AH199=""),"",ROUND(N(AC199)*AH199,0))</f>
        <v/>
      </c>
      <c r="AP199" s="25" t="str">
        <f aca="false">IF(OR(AS199=0,AH199=""),"",ROUND(N(AD199)*AH199,0))</f>
        <v/>
      </c>
      <c r="AQ199" s="25" t="str">
        <f aca="false">IF(OR(AS199=0,AH199=""),"",ROUND(N(AF199)*AH199,0))</f>
        <v/>
      </c>
      <c r="AR199" s="25" t="str">
        <f aca="false">IF(AS199=0,"",IFERROR(MATCH(C199,JurList,0),999)*1000+ROW())</f>
        <v/>
      </c>
      <c r="AS199" s="25" t="n">
        <f aca="false">IF(COUNTA(B199:C199,W199:AF199)&gt;0,1,0)</f>
        <v>0</v>
      </c>
    </row>
    <row r="200" customFormat="false" ht="15" hidden="false" customHeight="false" outlineLevel="0" collapsed="false">
      <c r="A200" s="5"/>
      <c r="B200" s="5"/>
      <c r="C200" s="5"/>
      <c r="D200" s="5"/>
      <c r="E200" s="18"/>
      <c r="F200" s="5"/>
      <c r="G200" s="18"/>
      <c r="H200" s="5"/>
      <c r="I200" s="18"/>
      <c r="J200" s="18"/>
      <c r="K200" s="18"/>
      <c r="L200" s="18"/>
      <c r="M200" s="18"/>
      <c r="N200" s="18"/>
      <c r="O200" s="18"/>
      <c r="P200" s="18"/>
      <c r="Q200" s="18"/>
      <c r="R200" s="18"/>
      <c r="S200" s="18"/>
      <c r="T200" s="18"/>
      <c r="U200" s="18"/>
      <c r="V200" s="5"/>
      <c r="W200" s="19"/>
      <c r="X200" s="19"/>
      <c r="Y200" s="19"/>
      <c r="Z200" s="19"/>
      <c r="AA200" s="19"/>
      <c r="AB200" s="19"/>
      <c r="AC200" s="19"/>
      <c r="AD200" s="19"/>
      <c r="AE200" s="19"/>
      <c r="AF200" s="19"/>
      <c r="AG200" s="18"/>
      <c r="AH200" s="24" t="str">
        <f aca="false">IF(AS200=0,"",IFERROR(INDEX(RateList,MATCH(G200,CurList,0)),""))</f>
        <v/>
      </c>
      <c r="AI200" s="25" t="str">
        <f aca="false">IF(OR(AS200=0,AH200=""),"",ROUND(N(W200)*AH200,0))</f>
        <v/>
      </c>
      <c r="AJ200" s="25" t="str">
        <f aca="false">IF(OR(AS200=0,AH200=""),"",ROUND(N(X200)*AH200,0))</f>
        <v/>
      </c>
      <c r="AK200" s="25" t="str">
        <f aca="false">IF(OR(AS200=0,AH200=""),"",AI200+AJ200)</f>
        <v/>
      </c>
      <c r="AL200" s="25" t="str">
        <f aca="false">IF(OR(AS200=0,AH200=""),"",ROUND(N(Z200)*AH200,0))</f>
        <v/>
      </c>
      <c r="AM200" s="25" t="str">
        <f aca="false">IF(OR(AS200=0,AH200=""),"",ROUND(N(AA200)*AH200,0))</f>
        <v/>
      </c>
      <c r="AN200" s="25" t="str">
        <f aca="false">IF(OR(AS200=0,AH200=""),"",ROUND(N(AB200)*AH200,0))</f>
        <v/>
      </c>
      <c r="AO200" s="25" t="str">
        <f aca="false">IF(OR(AS200=0,AH200=""),"",ROUND(N(AC200)*AH200,0))</f>
        <v/>
      </c>
      <c r="AP200" s="25" t="str">
        <f aca="false">IF(OR(AS200=0,AH200=""),"",ROUND(N(AD200)*AH200,0))</f>
        <v/>
      </c>
      <c r="AQ200" s="25" t="str">
        <f aca="false">IF(OR(AS200=0,AH200=""),"",ROUND(N(AF200)*AH200,0))</f>
        <v/>
      </c>
      <c r="AR200" s="25" t="str">
        <f aca="false">IF(AS200=0,"",IFERROR(MATCH(C200,JurList,0),999)*1000+ROW())</f>
        <v/>
      </c>
      <c r="AS200" s="25" t="n">
        <f aca="false">IF(COUNTA(B200:C200,W200:AF200)&gt;0,1,0)</f>
        <v>0</v>
      </c>
    </row>
    <row r="201" customFormat="false" ht="15" hidden="false" customHeight="false" outlineLevel="0" collapsed="false">
      <c r="A201" s="5"/>
      <c r="B201" s="5"/>
      <c r="C201" s="5"/>
      <c r="D201" s="5"/>
      <c r="E201" s="18"/>
      <c r="F201" s="5"/>
      <c r="G201" s="18"/>
      <c r="H201" s="5"/>
      <c r="I201" s="18"/>
      <c r="J201" s="18"/>
      <c r="K201" s="18"/>
      <c r="L201" s="18"/>
      <c r="M201" s="18"/>
      <c r="N201" s="18"/>
      <c r="O201" s="18"/>
      <c r="P201" s="18"/>
      <c r="Q201" s="18"/>
      <c r="R201" s="18"/>
      <c r="S201" s="18"/>
      <c r="T201" s="18"/>
      <c r="U201" s="18"/>
      <c r="V201" s="5"/>
      <c r="W201" s="19"/>
      <c r="X201" s="19"/>
      <c r="Y201" s="19"/>
      <c r="Z201" s="19"/>
      <c r="AA201" s="19"/>
      <c r="AB201" s="19"/>
      <c r="AC201" s="19"/>
      <c r="AD201" s="19"/>
      <c r="AE201" s="19"/>
      <c r="AF201" s="19"/>
      <c r="AG201" s="18"/>
      <c r="AH201" s="24" t="str">
        <f aca="false">IF(AS201=0,"",IFERROR(INDEX(RateList,MATCH(G201,CurList,0)),""))</f>
        <v/>
      </c>
      <c r="AI201" s="25" t="str">
        <f aca="false">IF(OR(AS201=0,AH201=""),"",ROUND(N(W201)*AH201,0))</f>
        <v/>
      </c>
      <c r="AJ201" s="25" t="str">
        <f aca="false">IF(OR(AS201=0,AH201=""),"",ROUND(N(X201)*AH201,0))</f>
        <v/>
      </c>
      <c r="AK201" s="25" t="str">
        <f aca="false">IF(OR(AS201=0,AH201=""),"",AI201+AJ201)</f>
        <v/>
      </c>
      <c r="AL201" s="25" t="str">
        <f aca="false">IF(OR(AS201=0,AH201=""),"",ROUND(N(Z201)*AH201,0))</f>
        <v/>
      </c>
      <c r="AM201" s="25" t="str">
        <f aca="false">IF(OR(AS201=0,AH201=""),"",ROUND(N(AA201)*AH201,0))</f>
        <v/>
      </c>
      <c r="AN201" s="25" t="str">
        <f aca="false">IF(OR(AS201=0,AH201=""),"",ROUND(N(AB201)*AH201,0))</f>
        <v/>
      </c>
      <c r="AO201" s="25" t="str">
        <f aca="false">IF(OR(AS201=0,AH201=""),"",ROUND(N(AC201)*AH201,0))</f>
        <v/>
      </c>
      <c r="AP201" s="25" t="str">
        <f aca="false">IF(OR(AS201=0,AH201=""),"",ROUND(N(AD201)*AH201,0))</f>
        <v/>
      </c>
      <c r="AQ201" s="25" t="str">
        <f aca="false">IF(OR(AS201=0,AH201=""),"",ROUND(N(AF201)*AH201,0))</f>
        <v/>
      </c>
      <c r="AR201" s="25" t="str">
        <f aca="false">IF(AS201=0,"",IFERROR(MATCH(C201,JurList,0),999)*1000+ROW())</f>
        <v/>
      </c>
      <c r="AS201" s="25" t="n">
        <f aca="false">IF(COUNTA(B201:C201,W201:AF201)&gt;0,1,0)</f>
        <v>0</v>
      </c>
    </row>
    <row r="202" customFormat="false" ht="15" hidden="false" customHeight="false" outlineLevel="0" collapsed="false">
      <c r="A202" s="5"/>
      <c r="B202" s="5"/>
      <c r="C202" s="5"/>
      <c r="D202" s="5"/>
      <c r="E202" s="18"/>
      <c r="F202" s="5"/>
      <c r="G202" s="18"/>
      <c r="H202" s="5"/>
      <c r="I202" s="18"/>
      <c r="J202" s="18"/>
      <c r="K202" s="18"/>
      <c r="L202" s="18"/>
      <c r="M202" s="18"/>
      <c r="N202" s="18"/>
      <c r="O202" s="18"/>
      <c r="P202" s="18"/>
      <c r="Q202" s="18"/>
      <c r="R202" s="18"/>
      <c r="S202" s="18"/>
      <c r="T202" s="18"/>
      <c r="U202" s="18"/>
      <c r="V202" s="5"/>
      <c r="W202" s="19"/>
      <c r="X202" s="19"/>
      <c r="Y202" s="19"/>
      <c r="Z202" s="19"/>
      <c r="AA202" s="19"/>
      <c r="AB202" s="19"/>
      <c r="AC202" s="19"/>
      <c r="AD202" s="19"/>
      <c r="AE202" s="19"/>
      <c r="AF202" s="19"/>
      <c r="AG202" s="18"/>
      <c r="AH202" s="24" t="str">
        <f aca="false">IF(AS202=0,"",IFERROR(INDEX(RateList,MATCH(G202,CurList,0)),""))</f>
        <v/>
      </c>
      <c r="AI202" s="25" t="str">
        <f aca="false">IF(OR(AS202=0,AH202=""),"",ROUND(N(W202)*AH202,0))</f>
        <v/>
      </c>
      <c r="AJ202" s="25" t="str">
        <f aca="false">IF(OR(AS202=0,AH202=""),"",ROUND(N(X202)*AH202,0))</f>
        <v/>
      </c>
      <c r="AK202" s="25" t="str">
        <f aca="false">IF(OR(AS202=0,AH202=""),"",AI202+AJ202)</f>
        <v/>
      </c>
      <c r="AL202" s="25" t="str">
        <f aca="false">IF(OR(AS202=0,AH202=""),"",ROUND(N(Z202)*AH202,0))</f>
        <v/>
      </c>
      <c r="AM202" s="25" t="str">
        <f aca="false">IF(OR(AS202=0,AH202=""),"",ROUND(N(AA202)*AH202,0))</f>
        <v/>
      </c>
      <c r="AN202" s="25" t="str">
        <f aca="false">IF(OR(AS202=0,AH202=""),"",ROUND(N(AB202)*AH202,0))</f>
        <v/>
      </c>
      <c r="AO202" s="25" t="str">
        <f aca="false">IF(OR(AS202=0,AH202=""),"",ROUND(N(AC202)*AH202,0))</f>
        <v/>
      </c>
      <c r="AP202" s="25" t="str">
        <f aca="false">IF(OR(AS202=0,AH202=""),"",ROUND(N(AD202)*AH202,0))</f>
        <v/>
      </c>
      <c r="AQ202" s="25" t="str">
        <f aca="false">IF(OR(AS202=0,AH202=""),"",ROUND(N(AF202)*AH202,0))</f>
        <v/>
      </c>
      <c r="AR202" s="25" t="str">
        <f aca="false">IF(AS202=0,"",IFERROR(MATCH(C202,JurList,0),999)*1000+ROW())</f>
        <v/>
      </c>
      <c r="AS202" s="25" t="n">
        <f aca="false">IF(COUNTA(B202:C202,W202:AF202)&gt;0,1,0)</f>
        <v>0</v>
      </c>
    </row>
    <row r="203" customFormat="false" ht="15" hidden="false" customHeight="false" outlineLevel="0" collapsed="false">
      <c r="A203" s="5"/>
      <c r="B203" s="5"/>
      <c r="C203" s="5"/>
      <c r="D203" s="5"/>
      <c r="E203" s="18"/>
      <c r="F203" s="5"/>
      <c r="G203" s="18"/>
      <c r="H203" s="5"/>
      <c r="I203" s="18"/>
      <c r="J203" s="18"/>
      <c r="K203" s="18"/>
      <c r="L203" s="18"/>
      <c r="M203" s="18"/>
      <c r="N203" s="18"/>
      <c r="O203" s="18"/>
      <c r="P203" s="18"/>
      <c r="Q203" s="18"/>
      <c r="R203" s="18"/>
      <c r="S203" s="18"/>
      <c r="T203" s="18"/>
      <c r="U203" s="18"/>
      <c r="V203" s="5"/>
      <c r="W203" s="19"/>
      <c r="X203" s="19"/>
      <c r="Y203" s="19"/>
      <c r="Z203" s="19"/>
      <c r="AA203" s="19"/>
      <c r="AB203" s="19"/>
      <c r="AC203" s="19"/>
      <c r="AD203" s="19"/>
      <c r="AE203" s="19"/>
      <c r="AF203" s="19"/>
      <c r="AG203" s="18"/>
      <c r="AH203" s="24" t="str">
        <f aca="false">IF(AS203=0,"",IFERROR(INDEX(RateList,MATCH(G203,CurList,0)),""))</f>
        <v/>
      </c>
      <c r="AI203" s="25" t="str">
        <f aca="false">IF(OR(AS203=0,AH203=""),"",ROUND(N(W203)*AH203,0))</f>
        <v/>
      </c>
      <c r="AJ203" s="25" t="str">
        <f aca="false">IF(OR(AS203=0,AH203=""),"",ROUND(N(X203)*AH203,0))</f>
        <v/>
      </c>
      <c r="AK203" s="25" t="str">
        <f aca="false">IF(OR(AS203=0,AH203=""),"",AI203+AJ203)</f>
        <v/>
      </c>
      <c r="AL203" s="25" t="str">
        <f aca="false">IF(OR(AS203=0,AH203=""),"",ROUND(N(Z203)*AH203,0))</f>
        <v/>
      </c>
      <c r="AM203" s="25" t="str">
        <f aca="false">IF(OR(AS203=0,AH203=""),"",ROUND(N(AA203)*AH203,0))</f>
        <v/>
      </c>
      <c r="AN203" s="25" t="str">
        <f aca="false">IF(OR(AS203=0,AH203=""),"",ROUND(N(AB203)*AH203,0))</f>
        <v/>
      </c>
      <c r="AO203" s="25" t="str">
        <f aca="false">IF(OR(AS203=0,AH203=""),"",ROUND(N(AC203)*AH203,0))</f>
        <v/>
      </c>
      <c r="AP203" s="25" t="str">
        <f aca="false">IF(OR(AS203=0,AH203=""),"",ROUND(N(AD203)*AH203,0))</f>
        <v/>
      </c>
      <c r="AQ203" s="25" t="str">
        <f aca="false">IF(OR(AS203=0,AH203=""),"",ROUND(N(AF203)*AH203,0))</f>
        <v/>
      </c>
      <c r="AR203" s="25" t="str">
        <f aca="false">IF(AS203=0,"",IFERROR(MATCH(C203,JurList,0),999)*1000+ROW())</f>
        <v/>
      </c>
      <c r="AS203" s="25" t="n">
        <f aca="false">IF(COUNTA(B203:C203,W203:AF203)&gt;0,1,0)</f>
        <v>0</v>
      </c>
    </row>
    <row r="204" customFormat="false" ht="15" hidden="false" customHeight="false" outlineLevel="0" collapsed="false">
      <c r="A204" s="5"/>
      <c r="B204" s="5"/>
      <c r="C204" s="5"/>
      <c r="D204" s="5"/>
      <c r="E204" s="18"/>
      <c r="F204" s="5"/>
      <c r="G204" s="18"/>
      <c r="H204" s="5"/>
      <c r="I204" s="18"/>
      <c r="J204" s="18"/>
      <c r="K204" s="18"/>
      <c r="L204" s="18"/>
      <c r="M204" s="18"/>
      <c r="N204" s="18"/>
      <c r="O204" s="18"/>
      <c r="P204" s="18"/>
      <c r="Q204" s="18"/>
      <c r="R204" s="18"/>
      <c r="S204" s="18"/>
      <c r="T204" s="18"/>
      <c r="U204" s="18"/>
      <c r="V204" s="5"/>
      <c r="W204" s="19"/>
      <c r="X204" s="19"/>
      <c r="Y204" s="19"/>
      <c r="Z204" s="19"/>
      <c r="AA204" s="19"/>
      <c r="AB204" s="19"/>
      <c r="AC204" s="19"/>
      <c r="AD204" s="19"/>
      <c r="AE204" s="19"/>
      <c r="AF204" s="19"/>
      <c r="AG204" s="18"/>
      <c r="AH204" s="24" t="str">
        <f aca="false">IF(AS204=0,"",IFERROR(INDEX(RateList,MATCH(G204,CurList,0)),""))</f>
        <v/>
      </c>
      <c r="AI204" s="25" t="str">
        <f aca="false">IF(OR(AS204=0,AH204=""),"",ROUND(N(W204)*AH204,0))</f>
        <v/>
      </c>
      <c r="AJ204" s="25" t="str">
        <f aca="false">IF(OR(AS204=0,AH204=""),"",ROUND(N(X204)*AH204,0))</f>
        <v/>
      </c>
      <c r="AK204" s="25" t="str">
        <f aca="false">IF(OR(AS204=0,AH204=""),"",AI204+AJ204)</f>
        <v/>
      </c>
      <c r="AL204" s="25" t="str">
        <f aca="false">IF(OR(AS204=0,AH204=""),"",ROUND(N(Z204)*AH204,0))</f>
        <v/>
      </c>
      <c r="AM204" s="25" t="str">
        <f aca="false">IF(OR(AS204=0,AH204=""),"",ROUND(N(AA204)*AH204,0))</f>
        <v/>
      </c>
      <c r="AN204" s="25" t="str">
        <f aca="false">IF(OR(AS204=0,AH204=""),"",ROUND(N(AB204)*AH204,0))</f>
        <v/>
      </c>
      <c r="AO204" s="25" t="str">
        <f aca="false">IF(OR(AS204=0,AH204=""),"",ROUND(N(AC204)*AH204,0))</f>
        <v/>
      </c>
      <c r="AP204" s="25" t="str">
        <f aca="false">IF(OR(AS204=0,AH204=""),"",ROUND(N(AD204)*AH204,0))</f>
        <v/>
      </c>
      <c r="AQ204" s="25" t="str">
        <f aca="false">IF(OR(AS204=0,AH204=""),"",ROUND(N(AF204)*AH204,0))</f>
        <v/>
      </c>
      <c r="AR204" s="25" t="str">
        <f aca="false">IF(AS204=0,"",IFERROR(MATCH(C204,JurList,0),999)*1000+ROW())</f>
        <v/>
      </c>
      <c r="AS204" s="25" t="n">
        <f aca="false">IF(COUNTA(B204:C204,W204:AF204)&gt;0,1,0)</f>
        <v>0</v>
      </c>
    </row>
    <row r="205" customFormat="false" ht="15" hidden="false" customHeight="false" outlineLevel="0" collapsed="false">
      <c r="A205" s="5"/>
      <c r="B205" s="5"/>
      <c r="C205" s="5"/>
      <c r="D205" s="5"/>
      <c r="E205" s="18"/>
      <c r="F205" s="5"/>
      <c r="G205" s="18"/>
      <c r="H205" s="5"/>
      <c r="I205" s="18"/>
      <c r="J205" s="18"/>
      <c r="K205" s="18"/>
      <c r="L205" s="18"/>
      <c r="M205" s="18"/>
      <c r="N205" s="18"/>
      <c r="O205" s="18"/>
      <c r="P205" s="18"/>
      <c r="Q205" s="18"/>
      <c r="R205" s="18"/>
      <c r="S205" s="18"/>
      <c r="T205" s="18"/>
      <c r="U205" s="18"/>
      <c r="V205" s="5"/>
      <c r="W205" s="19"/>
      <c r="X205" s="19"/>
      <c r="Y205" s="19"/>
      <c r="Z205" s="19"/>
      <c r="AA205" s="19"/>
      <c r="AB205" s="19"/>
      <c r="AC205" s="19"/>
      <c r="AD205" s="19"/>
      <c r="AE205" s="19"/>
      <c r="AF205" s="19"/>
      <c r="AG205" s="18"/>
      <c r="AH205" s="24" t="str">
        <f aca="false">IF(AS205=0,"",IFERROR(INDEX(RateList,MATCH(G205,CurList,0)),""))</f>
        <v/>
      </c>
      <c r="AI205" s="25" t="str">
        <f aca="false">IF(OR(AS205=0,AH205=""),"",ROUND(N(W205)*AH205,0))</f>
        <v/>
      </c>
      <c r="AJ205" s="25" t="str">
        <f aca="false">IF(OR(AS205=0,AH205=""),"",ROUND(N(X205)*AH205,0))</f>
        <v/>
      </c>
      <c r="AK205" s="25" t="str">
        <f aca="false">IF(OR(AS205=0,AH205=""),"",AI205+AJ205)</f>
        <v/>
      </c>
      <c r="AL205" s="25" t="str">
        <f aca="false">IF(OR(AS205=0,AH205=""),"",ROUND(N(Z205)*AH205,0))</f>
        <v/>
      </c>
      <c r="AM205" s="25" t="str">
        <f aca="false">IF(OR(AS205=0,AH205=""),"",ROUND(N(AA205)*AH205,0))</f>
        <v/>
      </c>
      <c r="AN205" s="25" t="str">
        <f aca="false">IF(OR(AS205=0,AH205=""),"",ROUND(N(AB205)*AH205,0))</f>
        <v/>
      </c>
      <c r="AO205" s="25" t="str">
        <f aca="false">IF(OR(AS205=0,AH205=""),"",ROUND(N(AC205)*AH205,0))</f>
        <v/>
      </c>
      <c r="AP205" s="25" t="str">
        <f aca="false">IF(OR(AS205=0,AH205=""),"",ROUND(N(AD205)*AH205,0))</f>
        <v/>
      </c>
      <c r="AQ205" s="25" t="str">
        <f aca="false">IF(OR(AS205=0,AH205=""),"",ROUND(N(AF205)*AH205,0))</f>
        <v/>
      </c>
      <c r="AR205" s="25" t="str">
        <f aca="false">IF(AS205=0,"",IFERROR(MATCH(C205,JurList,0),999)*1000+ROW())</f>
        <v/>
      </c>
      <c r="AS205" s="25" t="n">
        <f aca="false">IF(COUNTA(B205:C205,W205:AF205)&gt;0,1,0)</f>
        <v>0</v>
      </c>
    </row>
  </sheetData>
  <mergeCells count="4">
    <mergeCell ref="A4:H4"/>
    <mergeCell ref="I4:V4"/>
    <mergeCell ref="W4:AG4"/>
    <mergeCell ref="AH4:AQ4"/>
  </mergeCells>
  <dataValidations count="5">
    <dataValidation allowBlank="true" error="Choose a jurisdiction from the list on the Setup sheet (add it there first)." errorStyle="stop" errorTitle="Not in jurisdiction list" operator="between" showDropDown="false" showErrorMessage="true" showInputMessage="false" sqref="C6:C205" type="list">
      <formula1>JurList</formula1>
      <formula2>0</formula2>
    </dataValidation>
    <dataValidation allowBlank="true" error="Add this currency and its average rate on the Setup sheet first." errorStyle="stop" errorTitle="Currency not set up" operator="between" showDropDown="false" showErrorMessage="true" showInputMessage="false" sqref="G6:G205" type="list">
      <formula1>CurList</formula1>
      <formula2>0</formula2>
    </dataValidation>
    <dataValidation allowBlank="true" errorStyle="stop" operator="between" showDropDown="false" showErrorMessage="false" showInputMessage="false" sqref="E6:E205 AG6:AG205" type="list">
      <formula1>"Yes,No"</formula1>
      <formula2>0</formula2>
    </dataValidation>
    <dataValidation allowBlank="true" errorStyle="stop" operator="between" showDropDown="false" showErrorMessage="false" showInputMessage="false" sqref="I6:U205" type="list">
      <formula1>"X"</formula1>
      <formula2>0</formula2>
    </dataValidation>
    <dataValidation allowBlank="true" errorStyle="stop" operator="between" showDropDown="false" showErrorMessage="false" showInputMessage="false" sqref="H6:H205" type="list">
      <formula1>"Consolidation reporting package,Statutory financial statements,Regulatory financial statements,Internal management accounts"</formula1>
      <formula2>0</formula2>
    </dataValidation>
  </dataValidations>
  <printOptions headings="false" gridLines="false" gridLinesSet="true" horizontalCentered="tru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M224"/>
  <sheetViews>
    <sheetView showFormulas="false" showGridLines="true" showRowColHeaders="true" showZeros="true" rightToLeft="false" tabSelected="false" showOutlineSymbols="true" defaultGridColor="true" view="normal" topLeftCell="A1" colorId="64" zoomScale="90" zoomScaleNormal="9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70"/>
    <col collapsed="false" customWidth="true" hidden="false" outlineLevel="0" max="13" min="3" style="0" width="16"/>
  </cols>
  <sheetData>
    <row r="1" customFormat="false" ht="19.7" hidden="false" customHeight="false" outlineLevel="0" collapsed="false">
      <c r="A1" s="1" t="s">
        <v>228</v>
      </c>
    </row>
    <row r="2" customFormat="false" ht="15" hidden="false" customHeight="false" outlineLevel="0" collapsed="false">
      <c r="A2" s="2" t="s">
        <v>229</v>
      </c>
    </row>
    <row r="4" customFormat="false" ht="24" hidden="false" customHeight="true" outlineLevel="0" collapsed="false">
      <c r="A4" s="12" t="s">
        <v>230</v>
      </c>
      <c r="B4" s="12" t="s">
        <v>231</v>
      </c>
      <c r="C4" s="12" t="s">
        <v>232</v>
      </c>
    </row>
    <row r="5" customFormat="false" ht="25.5" hidden="false" customHeight="true" outlineLevel="0" collapsed="false">
      <c r="A5" s="26" t="s">
        <v>233</v>
      </c>
      <c r="B5" s="27" t="s">
        <v>234</v>
      </c>
      <c r="C5" s="28" t="n">
        <f aca="false">SUMPRODUCT((C25:C224&lt;&gt;"")*(C25:C224&lt;&gt;"OK"))</f>
        <v>0</v>
      </c>
    </row>
    <row r="6" customFormat="false" ht="25.5" hidden="false" customHeight="true" outlineLevel="0" collapsed="false">
      <c r="A6" s="26" t="s">
        <v>235</v>
      </c>
      <c r="B6" s="27" t="s">
        <v>236</v>
      </c>
      <c r="C6" s="28" t="n">
        <f aca="false">SUMPRODUCT((D25:D224&lt;&gt;"")*(D25:D224&lt;&gt;"OK"))</f>
        <v>0</v>
      </c>
    </row>
    <row r="7" customFormat="false" ht="25.5" hidden="false" customHeight="true" outlineLevel="0" collapsed="false">
      <c r="A7" s="26" t="s">
        <v>237</v>
      </c>
      <c r="B7" s="27" t="s">
        <v>238</v>
      </c>
      <c r="C7" s="28" t="n">
        <f aca="false">SUMPRODUCT((E25:E224&lt;&gt;"")*(E25:E224&lt;&gt;"OK"))</f>
        <v>0</v>
      </c>
    </row>
    <row r="8" customFormat="false" ht="25.5" hidden="false" customHeight="true" outlineLevel="0" collapsed="false">
      <c r="A8" s="26" t="s">
        <v>239</v>
      </c>
      <c r="B8" s="27" t="s">
        <v>240</v>
      </c>
      <c r="C8" s="28" t="n">
        <f aca="false">SUMPRODUCT((F25:F224&lt;&gt;"")*(F25:F224&lt;&gt;"OK"))</f>
        <v>0</v>
      </c>
    </row>
    <row r="9" customFormat="false" ht="25.5" hidden="false" customHeight="true" outlineLevel="0" collapsed="false">
      <c r="A9" s="26" t="s">
        <v>241</v>
      </c>
      <c r="B9" s="27" t="s">
        <v>242</v>
      </c>
      <c r="C9" s="28" t="n">
        <f aca="false">SUMPRODUCT((G25:G224&lt;&gt;"")*(G25:G224&lt;&gt;"OK"))</f>
        <v>0</v>
      </c>
    </row>
    <row r="10" customFormat="false" ht="25.5" hidden="false" customHeight="true" outlineLevel="0" collapsed="false">
      <c r="A10" s="26" t="s">
        <v>243</v>
      </c>
      <c r="B10" s="27" t="s">
        <v>244</v>
      </c>
      <c r="C10" s="28" t="n">
        <f aca="false">SUMPRODUCT((H25:H224&lt;&gt;"")*(H25:H224&lt;&gt;"OK"))</f>
        <v>0</v>
      </c>
    </row>
    <row r="11" customFormat="false" ht="25.5" hidden="false" customHeight="true" outlineLevel="0" collapsed="false">
      <c r="A11" s="26" t="s">
        <v>245</v>
      </c>
      <c r="B11" s="27" t="s">
        <v>246</v>
      </c>
      <c r="C11" s="28" t="n">
        <f aca="false">SUMPRODUCT((I25:I224&lt;&gt;"")*(I25:I224&lt;&gt;"OK"))</f>
        <v>0</v>
      </c>
    </row>
    <row r="12" customFormat="false" ht="25.5" hidden="false" customHeight="true" outlineLevel="0" collapsed="false">
      <c r="A12" s="26" t="s">
        <v>247</v>
      </c>
      <c r="B12" s="27" t="s">
        <v>248</v>
      </c>
      <c r="C12" s="28" t="n">
        <f aca="false">SUMPRODUCT((J25:J224&lt;&gt;"")*(J25:J224&lt;&gt;"OK"))</f>
        <v>0</v>
      </c>
    </row>
    <row r="13" customFormat="false" ht="25.5" hidden="false" customHeight="true" outlineLevel="0" collapsed="false">
      <c r="A13" s="26" t="s">
        <v>249</v>
      </c>
      <c r="B13" s="27" t="s">
        <v>250</v>
      </c>
      <c r="C13" s="28" t="n">
        <f aca="false">SUMPRODUCT((K25:K224&lt;&gt;"")*(K25:K224&lt;&gt;"OK"))</f>
        <v>0</v>
      </c>
    </row>
    <row r="14" customFormat="false" ht="25.5" hidden="false" customHeight="true" outlineLevel="0" collapsed="false">
      <c r="A14" s="26" t="s">
        <v>251</v>
      </c>
      <c r="B14" s="27" t="s">
        <v>252</v>
      </c>
      <c r="C14" s="28" t="n">
        <f aca="false">SUMPRODUCT((L25:L224&lt;&gt;"")*(L25:L224&lt;&gt;"OK"))</f>
        <v>0</v>
      </c>
    </row>
    <row r="16" customFormat="false" ht="15" hidden="false" customHeight="false" outlineLevel="0" collapsed="false">
      <c r="A16" s="3" t="s">
        <v>253</v>
      </c>
    </row>
    <row r="17" customFormat="false" ht="15" hidden="false" customHeight="false" outlineLevel="0" collapsed="false">
      <c r="A17" s="29" t="s">
        <v>254</v>
      </c>
      <c r="B17" s="29"/>
      <c r="C17" s="30" t="n">
        <f aca="false">SUM(Entities!$AK$6:$AK$205)</f>
        <v>69804000</v>
      </c>
    </row>
    <row r="18" customFormat="false" ht="15" hidden="false" customHeight="false" outlineLevel="0" collapsed="false">
      <c r="A18" s="29" t="s">
        <v>255</v>
      </c>
      <c r="B18" s="29"/>
      <c r="C18" s="30" t="n">
        <f aca="false">SUM('Table 1'!D7:D66)</f>
        <v>69804000</v>
      </c>
    </row>
    <row r="19" customFormat="false" ht="15" hidden="false" customHeight="false" outlineLevel="0" collapsed="false">
      <c r="A19" s="29" t="s">
        <v>256</v>
      </c>
      <c r="B19" s="29"/>
      <c r="C19" s="30" t="n">
        <f aca="false">C17-C18</f>
        <v>0</v>
      </c>
    </row>
    <row r="20" customFormat="false" ht="15" hidden="false" customHeight="false" outlineLevel="0" collapsed="false">
      <c r="A20" s="29" t="s">
        <v>257</v>
      </c>
      <c r="B20" s="29"/>
      <c r="C20" s="30" t="n">
        <f aca="false">SUM(Entities!$AS$6:$AS$205)</f>
        <v>3</v>
      </c>
    </row>
    <row r="21" customFormat="false" ht="15" hidden="false" customHeight="false" outlineLevel="0" collapsed="false">
      <c r="A21" s="29" t="s">
        <v>258</v>
      </c>
      <c r="B21" s="29"/>
      <c r="C21" s="30" t="n">
        <f aca="false">COUNTIF(M25:M224,"OK")+COUNTIF(M25:M224,"REVIEW")</f>
        <v>3</v>
      </c>
    </row>
    <row r="23" customFormat="false" ht="15" hidden="false" customHeight="false" outlineLevel="0" collapsed="false">
      <c r="A23" s="3" t="s">
        <v>259</v>
      </c>
    </row>
    <row r="24" customFormat="false" ht="42" hidden="false" customHeight="true" outlineLevel="0" collapsed="false">
      <c r="A24" s="12" t="s">
        <v>260</v>
      </c>
      <c r="B24" s="12" t="s">
        <v>261</v>
      </c>
      <c r="C24" s="12" t="s">
        <v>233</v>
      </c>
      <c r="D24" s="12" t="s">
        <v>235</v>
      </c>
      <c r="E24" s="12" t="s">
        <v>237</v>
      </c>
      <c r="F24" s="12" t="s">
        <v>239</v>
      </c>
      <c r="G24" s="12" t="s">
        <v>241</v>
      </c>
      <c r="H24" s="12" t="s">
        <v>243</v>
      </c>
      <c r="I24" s="12" t="s">
        <v>245</v>
      </c>
      <c r="J24" s="12" t="s">
        <v>247</v>
      </c>
      <c r="K24" s="12" t="s">
        <v>249</v>
      </c>
      <c r="L24" s="12" t="s">
        <v>251</v>
      </c>
      <c r="M24" s="12" t="s">
        <v>262</v>
      </c>
    </row>
    <row r="25" customFormat="false" ht="15" hidden="false" customHeight="false" outlineLevel="0" collapsed="false">
      <c r="A25" s="31" t="n">
        <v>6</v>
      </c>
      <c r="B25" s="31" t="str">
        <f aca="false">IF(Entities!AS6=0,"",Entities!B6)</f>
        <v>Example Holdings SA</v>
      </c>
      <c r="C25" s="32" t="str">
        <f aca="false">IF(Entities!AS6=0,"",IF(Entities!C6="","MISSING",IF(COUNTIF(JurList,Entities!C6)=0,"NOT IN LIST","OK")))</f>
        <v>OK</v>
      </c>
      <c r="D25" s="32" t="str">
        <f aca="false">IF(Entities!AS6=0,"",IF(Entities!G6="","MISSING",IF(Entities!AH6="","NO RATE","OK")))</f>
        <v>OK</v>
      </c>
      <c r="E25" s="32" t="str">
        <f aca="false">IF(Entities!AS6=0,"",IF(Entities!Y6="","TOTAL MISSING",IF(ABS(N(Entities!W6)+N(Entities!X6)-N(Entities!Y6))*IF(N(Entities!AH6)=0,1,Entities!AH6)&gt;RevTol,"MISMATCH","OK")))</f>
        <v>OK</v>
      </c>
      <c r="F25" s="32" t="str">
        <f aca="false">IF(Entities!AS6=0,"",IF(COUNTIF(Entities!I6:U6,"X")=0,"NONE MARKED",IF(AND(UPPER(Entities!U6)="X",Entities!V6=""),"OTHER NOT DESCRIBED","OK")))</f>
        <v>OK</v>
      </c>
      <c r="G25" s="32" t="str">
        <f aca="false">IF(Entities!AS6=0,"",IF(AND(N(Entities!W6)+N(Entities!X6)&gt;0,N(Entities!AE6)=0),"REVIEW","OK"))</f>
        <v>OK</v>
      </c>
      <c r="H25" s="32" t="str">
        <f aca="false">IF(Entities!AS6=0,"",IF(OR(N(Entities!AC6)&lt;0,N(Entities!AF6)&lt;0),"NEGATIVE","OK"))</f>
        <v>OK</v>
      </c>
      <c r="I25" s="32" t="str">
        <f aca="false">IF(Entities!AS6=0,"",IF(MAX(ABS(N(Entities!AA6)),ABS(N(Entities!AB6)))=0,"OK",IF(ABS(N(Entities!AA6)-N(Entities!AB6))/MAX(ABS(N(Entities!AA6)),ABS(N(Entities!AB6)))&gt;TaxGap,"REVIEW","OK")))</f>
        <v>OK</v>
      </c>
      <c r="J25" s="32" t="str">
        <f aca="false">IF(Entities!AS6=0,"",IF(Entities!AG6="Yes","OK","CONFIRM"))</f>
        <v>OK</v>
      </c>
      <c r="K25" s="32" t="str">
        <f aca="false">IF(Entities!AS6=0,"",IF(AND(Entities!E6="Yes",Entities!F6=""),"MISSING OWNER","OK"))</f>
        <v>OK</v>
      </c>
      <c r="L25" s="32" t="str">
        <f aca="false">IF(Entities!AS6=0,"",IF(COUNTIF(Entities!$B$6:$B$205,Entities!B6)&gt;1,"DUPLICATE","OK"))</f>
        <v>OK</v>
      </c>
      <c r="M25" s="32" t="str">
        <f aca="false">IF(Entities!AS6=0,"",IF(COUNTIF(C25:L25,"OK")=10,"OK",IF(COUNTIF(C25:L25,"OK")+COUNTIF(C25:L25,"REVIEW")=10,"REVIEW","CHECK")))</f>
        <v>OK</v>
      </c>
    </row>
    <row r="26" customFormat="false" ht="15" hidden="false" customHeight="false" outlineLevel="0" collapsed="false">
      <c r="A26" s="31" t="n">
        <v>7</v>
      </c>
      <c r="B26" s="31" t="str">
        <f aca="false">IF(Entities!AS7=0,"",Entities!B7)</f>
        <v>Example Manufacturing SL</v>
      </c>
      <c r="C26" s="32" t="str">
        <f aca="false">IF(Entities!AS7=0,"",IF(Entities!C7="","MISSING",IF(COUNTIF(JurList,Entities!C7)=0,"NOT IN LIST","OK")))</f>
        <v>OK</v>
      </c>
      <c r="D26" s="32" t="str">
        <f aca="false">IF(Entities!AS7=0,"",IF(Entities!G7="","MISSING",IF(Entities!AH7="","NO RATE","OK")))</f>
        <v>OK</v>
      </c>
      <c r="E26" s="32" t="str">
        <f aca="false">IF(Entities!AS7=0,"",IF(Entities!Y7="","TOTAL MISSING",IF(ABS(N(Entities!W7)+N(Entities!X7)-N(Entities!Y7))*IF(N(Entities!AH7)=0,1,Entities!AH7)&gt;RevTol,"MISMATCH","OK")))</f>
        <v>OK</v>
      </c>
      <c r="F26" s="32" t="str">
        <f aca="false">IF(Entities!AS7=0,"",IF(COUNTIF(Entities!I7:U7,"X")=0,"NONE MARKED",IF(AND(UPPER(Entities!U7)="X",Entities!V7=""),"OTHER NOT DESCRIBED","OK")))</f>
        <v>OK</v>
      </c>
      <c r="G26" s="32" t="str">
        <f aca="false">IF(Entities!AS7=0,"",IF(AND(N(Entities!W7)+N(Entities!X7)&gt;0,N(Entities!AE7)=0),"REVIEW","OK"))</f>
        <v>OK</v>
      </c>
      <c r="H26" s="32" t="str">
        <f aca="false">IF(Entities!AS7=0,"",IF(OR(N(Entities!AC7)&lt;0,N(Entities!AF7)&lt;0),"NEGATIVE","OK"))</f>
        <v>OK</v>
      </c>
      <c r="I26" s="32" t="str">
        <f aca="false">IF(Entities!AS7=0,"",IF(MAX(ABS(N(Entities!AA7)),ABS(N(Entities!AB7)))=0,"OK",IF(ABS(N(Entities!AA7)-N(Entities!AB7))/MAX(ABS(N(Entities!AA7)),ABS(N(Entities!AB7)))&gt;TaxGap,"REVIEW","OK")))</f>
        <v>OK</v>
      </c>
      <c r="J26" s="32" t="str">
        <f aca="false">IF(Entities!AS7=0,"",IF(Entities!AG7="Yes","OK","CONFIRM"))</f>
        <v>OK</v>
      </c>
      <c r="K26" s="32" t="str">
        <f aca="false">IF(Entities!AS7=0,"",IF(AND(Entities!E7="Yes",Entities!F7=""),"MISSING OWNER","OK"))</f>
        <v>OK</v>
      </c>
      <c r="L26" s="32" t="str">
        <f aca="false">IF(Entities!AS7=0,"",IF(COUNTIF(Entities!$B$6:$B$205,Entities!B7)&gt;1,"DUPLICATE","OK"))</f>
        <v>OK</v>
      </c>
      <c r="M26" s="32" t="str">
        <f aca="false">IF(Entities!AS7=0,"",IF(COUNTIF(C26:L26,"OK")=10,"OK",IF(COUNTIF(C26:L26,"OK")+COUNTIF(C26:L26,"REVIEW")=10,"REVIEW","CHECK")))</f>
        <v>OK</v>
      </c>
    </row>
    <row r="27" customFormat="false" ht="15" hidden="false" customHeight="false" outlineLevel="0" collapsed="false">
      <c r="A27" s="31" t="n">
        <v>8</v>
      </c>
      <c r="B27" s="31" t="str">
        <f aca="false">IF(Entities!AS8=0,"",Entities!B8)</f>
        <v>Example Sales Ltd</v>
      </c>
      <c r="C27" s="32" t="str">
        <f aca="false">IF(Entities!AS8=0,"",IF(Entities!C8="","MISSING",IF(COUNTIF(JurList,Entities!C8)=0,"NOT IN LIST","OK")))</f>
        <v>OK</v>
      </c>
      <c r="D27" s="32" t="str">
        <f aca="false">IF(Entities!AS8=0,"",IF(Entities!G8="","MISSING",IF(Entities!AH8="","NO RATE","OK")))</f>
        <v>OK</v>
      </c>
      <c r="E27" s="32" t="str">
        <f aca="false">IF(Entities!AS8=0,"",IF(Entities!Y8="","TOTAL MISSING",IF(ABS(N(Entities!W8)+N(Entities!X8)-N(Entities!Y8))*IF(N(Entities!AH8)=0,1,Entities!AH8)&gt;RevTol,"MISMATCH","OK")))</f>
        <v>OK</v>
      </c>
      <c r="F27" s="32" t="str">
        <f aca="false">IF(Entities!AS8=0,"",IF(COUNTIF(Entities!I8:U8,"X")=0,"NONE MARKED",IF(AND(UPPER(Entities!U8)="X",Entities!V8=""),"OTHER NOT DESCRIBED","OK")))</f>
        <v>OK</v>
      </c>
      <c r="G27" s="32" t="str">
        <f aca="false">IF(Entities!AS8=0,"",IF(AND(N(Entities!W8)+N(Entities!X8)&gt;0,N(Entities!AE8)=0),"REVIEW","OK"))</f>
        <v>OK</v>
      </c>
      <c r="H27" s="32" t="str">
        <f aca="false">IF(Entities!AS8=0,"",IF(OR(N(Entities!AC8)&lt;0,N(Entities!AF8)&lt;0),"NEGATIVE","OK"))</f>
        <v>OK</v>
      </c>
      <c r="I27" s="32" t="str">
        <f aca="false">IF(Entities!AS8=0,"",IF(MAX(ABS(N(Entities!AA8)),ABS(N(Entities!AB8)))=0,"OK",IF(ABS(N(Entities!AA8)-N(Entities!AB8))/MAX(ABS(N(Entities!AA8)),ABS(N(Entities!AB8)))&gt;TaxGap,"REVIEW","OK")))</f>
        <v>OK</v>
      </c>
      <c r="J27" s="32" t="str">
        <f aca="false">IF(Entities!AS8=0,"",IF(Entities!AG8="Yes","OK","CONFIRM"))</f>
        <v>OK</v>
      </c>
      <c r="K27" s="32" t="str">
        <f aca="false">IF(Entities!AS8=0,"",IF(AND(Entities!E8="Yes",Entities!F8=""),"MISSING OWNER","OK"))</f>
        <v>OK</v>
      </c>
      <c r="L27" s="32" t="str">
        <f aca="false">IF(Entities!AS8=0,"",IF(COUNTIF(Entities!$B$6:$B$205,Entities!B8)&gt;1,"DUPLICATE","OK"))</f>
        <v>OK</v>
      </c>
      <c r="M27" s="32" t="str">
        <f aca="false">IF(Entities!AS8=0,"",IF(COUNTIF(C27:L27,"OK")=10,"OK",IF(COUNTIF(C27:L27,"OK")+COUNTIF(C27:L27,"REVIEW")=10,"REVIEW","CHECK")))</f>
        <v>OK</v>
      </c>
    </row>
    <row r="28" customFormat="false" ht="15" hidden="false" customHeight="false" outlineLevel="0" collapsed="false">
      <c r="A28" s="31" t="n">
        <v>9</v>
      </c>
      <c r="B28" s="31" t="str">
        <f aca="false">IF(Entities!AS9=0,"",Entities!B9)</f>
        <v/>
      </c>
      <c r="C28" s="32" t="str">
        <f aca="false">IF(Entities!AS9=0,"",IF(Entities!C9="","MISSING",IF(COUNTIF(JurList,Entities!C9)=0,"NOT IN LIST","OK")))</f>
        <v/>
      </c>
      <c r="D28" s="32" t="str">
        <f aca="false">IF(Entities!AS9=0,"",IF(Entities!G9="","MISSING",IF(Entities!AH9="","NO RATE","OK")))</f>
        <v/>
      </c>
      <c r="E28" s="32" t="str">
        <f aca="false">IF(Entities!AS9=0,"",IF(Entities!Y9="","TOTAL MISSING",IF(ABS(N(Entities!W9)+N(Entities!X9)-N(Entities!Y9))*IF(N(Entities!AH9)=0,1,Entities!AH9)&gt;RevTol,"MISMATCH","OK")))</f>
        <v/>
      </c>
      <c r="F28" s="32" t="str">
        <f aca="false">IF(Entities!AS9=0,"",IF(COUNTIF(Entities!I9:U9,"X")=0,"NONE MARKED",IF(AND(UPPER(Entities!U9)="X",Entities!V9=""),"OTHER NOT DESCRIBED","OK")))</f>
        <v/>
      </c>
      <c r="G28" s="32" t="str">
        <f aca="false">IF(Entities!AS9=0,"",IF(AND(N(Entities!W9)+N(Entities!X9)&gt;0,N(Entities!AE9)=0),"REVIEW","OK"))</f>
        <v/>
      </c>
      <c r="H28" s="32" t="str">
        <f aca="false">IF(Entities!AS9=0,"",IF(OR(N(Entities!AC9)&lt;0,N(Entities!AF9)&lt;0),"NEGATIVE","OK"))</f>
        <v/>
      </c>
      <c r="I28" s="32" t="str">
        <f aca="false">IF(Entities!AS9=0,"",IF(MAX(ABS(N(Entities!AA9)),ABS(N(Entities!AB9)))=0,"OK",IF(ABS(N(Entities!AA9)-N(Entities!AB9))/MAX(ABS(N(Entities!AA9)),ABS(N(Entities!AB9)))&gt;TaxGap,"REVIEW","OK")))</f>
        <v/>
      </c>
      <c r="J28" s="32" t="str">
        <f aca="false">IF(Entities!AS9=0,"",IF(Entities!AG9="Yes","OK","CONFIRM"))</f>
        <v/>
      </c>
      <c r="K28" s="32" t="str">
        <f aca="false">IF(Entities!AS9=0,"",IF(AND(Entities!E9="Yes",Entities!F9=""),"MISSING OWNER","OK"))</f>
        <v/>
      </c>
      <c r="L28" s="32" t="str">
        <f aca="false">IF(Entities!AS9=0,"",IF(COUNTIF(Entities!$B$6:$B$205,Entities!B9)&gt;1,"DUPLICATE","OK"))</f>
        <v/>
      </c>
      <c r="M28" s="32" t="str">
        <f aca="false">IF(Entities!AS9=0,"",IF(COUNTIF(C28:L28,"OK")=10,"OK",IF(COUNTIF(C28:L28,"OK")+COUNTIF(C28:L28,"REVIEW")=10,"REVIEW","CHECK")))</f>
        <v/>
      </c>
    </row>
    <row r="29" customFormat="false" ht="15" hidden="false" customHeight="false" outlineLevel="0" collapsed="false">
      <c r="A29" s="31" t="n">
        <v>10</v>
      </c>
      <c r="B29" s="31" t="str">
        <f aca="false">IF(Entities!AS10=0,"",Entities!B10)</f>
        <v/>
      </c>
      <c r="C29" s="32" t="str">
        <f aca="false">IF(Entities!AS10=0,"",IF(Entities!C10="","MISSING",IF(COUNTIF(JurList,Entities!C10)=0,"NOT IN LIST","OK")))</f>
        <v/>
      </c>
      <c r="D29" s="32" t="str">
        <f aca="false">IF(Entities!AS10=0,"",IF(Entities!G10="","MISSING",IF(Entities!AH10="","NO RATE","OK")))</f>
        <v/>
      </c>
      <c r="E29" s="32" t="str">
        <f aca="false">IF(Entities!AS10=0,"",IF(Entities!Y10="","TOTAL MISSING",IF(ABS(N(Entities!W10)+N(Entities!X10)-N(Entities!Y10))*IF(N(Entities!AH10)=0,1,Entities!AH10)&gt;RevTol,"MISMATCH","OK")))</f>
        <v/>
      </c>
      <c r="F29" s="32" t="str">
        <f aca="false">IF(Entities!AS10=0,"",IF(COUNTIF(Entities!I10:U10,"X")=0,"NONE MARKED",IF(AND(UPPER(Entities!U10)="X",Entities!V10=""),"OTHER NOT DESCRIBED","OK")))</f>
        <v/>
      </c>
      <c r="G29" s="32" t="str">
        <f aca="false">IF(Entities!AS10=0,"",IF(AND(N(Entities!W10)+N(Entities!X10)&gt;0,N(Entities!AE10)=0),"REVIEW","OK"))</f>
        <v/>
      </c>
      <c r="H29" s="32" t="str">
        <f aca="false">IF(Entities!AS10=0,"",IF(OR(N(Entities!AC10)&lt;0,N(Entities!AF10)&lt;0),"NEGATIVE","OK"))</f>
        <v/>
      </c>
      <c r="I29" s="32" t="str">
        <f aca="false">IF(Entities!AS10=0,"",IF(MAX(ABS(N(Entities!AA10)),ABS(N(Entities!AB10)))=0,"OK",IF(ABS(N(Entities!AA10)-N(Entities!AB10))/MAX(ABS(N(Entities!AA10)),ABS(N(Entities!AB10)))&gt;TaxGap,"REVIEW","OK")))</f>
        <v/>
      </c>
      <c r="J29" s="32" t="str">
        <f aca="false">IF(Entities!AS10=0,"",IF(Entities!AG10="Yes","OK","CONFIRM"))</f>
        <v/>
      </c>
      <c r="K29" s="32" t="str">
        <f aca="false">IF(Entities!AS10=0,"",IF(AND(Entities!E10="Yes",Entities!F10=""),"MISSING OWNER","OK"))</f>
        <v/>
      </c>
      <c r="L29" s="32" t="str">
        <f aca="false">IF(Entities!AS10=0,"",IF(COUNTIF(Entities!$B$6:$B$205,Entities!B10)&gt;1,"DUPLICATE","OK"))</f>
        <v/>
      </c>
      <c r="M29" s="32" t="str">
        <f aca="false">IF(Entities!AS10=0,"",IF(COUNTIF(C29:L29,"OK")=10,"OK",IF(COUNTIF(C29:L29,"OK")+COUNTIF(C29:L29,"REVIEW")=10,"REVIEW","CHECK")))</f>
        <v/>
      </c>
    </row>
    <row r="30" customFormat="false" ht="15" hidden="false" customHeight="false" outlineLevel="0" collapsed="false">
      <c r="A30" s="31" t="n">
        <v>11</v>
      </c>
      <c r="B30" s="31" t="str">
        <f aca="false">IF(Entities!AS11=0,"",Entities!B11)</f>
        <v/>
      </c>
      <c r="C30" s="32" t="str">
        <f aca="false">IF(Entities!AS11=0,"",IF(Entities!C11="","MISSING",IF(COUNTIF(JurList,Entities!C11)=0,"NOT IN LIST","OK")))</f>
        <v/>
      </c>
      <c r="D30" s="32" t="str">
        <f aca="false">IF(Entities!AS11=0,"",IF(Entities!G11="","MISSING",IF(Entities!AH11="","NO RATE","OK")))</f>
        <v/>
      </c>
      <c r="E30" s="32" t="str">
        <f aca="false">IF(Entities!AS11=0,"",IF(Entities!Y11="","TOTAL MISSING",IF(ABS(N(Entities!W11)+N(Entities!X11)-N(Entities!Y11))*IF(N(Entities!AH11)=0,1,Entities!AH11)&gt;RevTol,"MISMATCH","OK")))</f>
        <v/>
      </c>
      <c r="F30" s="32" t="str">
        <f aca="false">IF(Entities!AS11=0,"",IF(COUNTIF(Entities!I11:U11,"X")=0,"NONE MARKED",IF(AND(UPPER(Entities!U11)="X",Entities!V11=""),"OTHER NOT DESCRIBED","OK")))</f>
        <v/>
      </c>
      <c r="G30" s="32" t="str">
        <f aca="false">IF(Entities!AS11=0,"",IF(AND(N(Entities!W11)+N(Entities!X11)&gt;0,N(Entities!AE11)=0),"REVIEW","OK"))</f>
        <v/>
      </c>
      <c r="H30" s="32" t="str">
        <f aca="false">IF(Entities!AS11=0,"",IF(OR(N(Entities!AC11)&lt;0,N(Entities!AF11)&lt;0),"NEGATIVE","OK"))</f>
        <v/>
      </c>
      <c r="I30" s="32" t="str">
        <f aca="false">IF(Entities!AS11=0,"",IF(MAX(ABS(N(Entities!AA11)),ABS(N(Entities!AB11)))=0,"OK",IF(ABS(N(Entities!AA11)-N(Entities!AB11))/MAX(ABS(N(Entities!AA11)),ABS(N(Entities!AB11)))&gt;TaxGap,"REVIEW","OK")))</f>
        <v/>
      </c>
      <c r="J30" s="32" t="str">
        <f aca="false">IF(Entities!AS11=0,"",IF(Entities!AG11="Yes","OK","CONFIRM"))</f>
        <v/>
      </c>
      <c r="K30" s="32" t="str">
        <f aca="false">IF(Entities!AS11=0,"",IF(AND(Entities!E11="Yes",Entities!F11=""),"MISSING OWNER","OK"))</f>
        <v/>
      </c>
      <c r="L30" s="32" t="str">
        <f aca="false">IF(Entities!AS11=0,"",IF(COUNTIF(Entities!$B$6:$B$205,Entities!B11)&gt;1,"DUPLICATE","OK"))</f>
        <v/>
      </c>
      <c r="M30" s="32" t="str">
        <f aca="false">IF(Entities!AS11=0,"",IF(COUNTIF(C30:L30,"OK")=10,"OK",IF(COUNTIF(C30:L30,"OK")+COUNTIF(C30:L30,"REVIEW")=10,"REVIEW","CHECK")))</f>
        <v/>
      </c>
    </row>
    <row r="31" customFormat="false" ht="15" hidden="false" customHeight="false" outlineLevel="0" collapsed="false">
      <c r="A31" s="31" t="n">
        <v>12</v>
      </c>
      <c r="B31" s="31" t="str">
        <f aca="false">IF(Entities!AS12=0,"",Entities!B12)</f>
        <v/>
      </c>
      <c r="C31" s="32" t="str">
        <f aca="false">IF(Entities!AS12=0,"",IF(Entities!C12="","MISSING",IF(COUNTIF(JurList,Entities!C12)=0,"NOT IN LIST","OK")))</f>
        <v/>
      </c>
      <c r="D31" s="32" t="str">
        <f aca="false">IF(Entities!AS12=0,"",IF(Entities!G12="","MISSING",IF(Entities!AH12="","NO RATE","OK")))</f>
        <v/>
      </c>
      <c r="E31" s="32" t="str">
        <f aca="false">IF(Entities!AS12=0,"",IF(Entities!Y12="","TOTAL MISSING",IF(ABS(N(Entities!W12)+N(Entities!X12)-N(Entities!Y12))*IF(N(Entities!AH12)=0,1,Entities!AH12)&gt;RevTol,"MISMATCH","OK")))</f>
        <v/>
      </c>
      <c r="F31" s="32" t="str">
        <f aca="false">IF(Entities!AS12=0,"",IF(COUNTIF(Entities!I12:U12,"X")=0,"NONE MARKED",IF(AND(UPPER(Entities!U12)="X",Entities!V12=""),"OTHER NOT DESCRIBED","OK")))</f>
        <v/>
      </c>
      <c r="G31" s="32" t="str">
        <f aca="false">IF(Entities!AS12=0,"",IF(AND(N(Entities!W12)+N(Entities!X12)&gt;0,N(Entities!AE12)=0),"REVIEW","OK"))</f>
        <v/>
      </c>
      <c r="H31" s="32" t="str">
        <f aca="false">IF(Entities!AS12=0,"",IF(OR(N(Entities!AC12)&lt;0,N(Entities!AF12)&lt;0),"NEGATIVE","OK"))</f>
        <v/>
      </c>
      <c r="I31" s="32" t="str">
        <f aca="false">IF(Entities!AS12=0,"",IF(MAX(ABS(N(Entities!AA12)),ABS(N(Entities!AB12)))=0,"OK",IF(ABS(N(Entities!AA12)-N(Entities!AB12))/MAX(ABS(N(Entities!AA12)),ABS(N(Entities!AB12)))&gt;TaxGap,"REVIEW","OK")))</f>
        <v/>
      </c>
      <c r="J31" s="32" t="str">
        <f aca="false">IF(Entities!AS12=0,"",IF(Entities!AG12="Yes","OK","CONFIRM"))</f>
        <v/>
      </c>
      <c r="K31" s="32" t="str">
        <f aca="false">IF(Entities!AS12=0,"",IF(AND(Entities!E12="Yes",Entities!F12=""),"MISSING OWNER","OK"))</f>
        <v/>
      </c>
      <c r="L31" s="32" t="str">
        <f aca="false">IF(Entities!AS12=0,"",IF(COUNTIF(Entities!$B$6:$B$205,Entities!B12)&gt;1,"DUPLICATE","OK"))</f>
        <v/>
      </c>
      <c r="M31" s="32" t="str">
        <f aca="false">IF(Entities!AS12=0,"",IF(COUNTIF(C31:L31,"OK")=10,"OK",IF(COUNTIF(C31:L31,"OK")+COUNTIF(C31:L31,"REVIEW")=10,"REVIEW","CHECK")))</f>
        <v/>
      </c>
    </row>
    <row r="32" customFormat="false" ht="15" hidden="false" customHeight="false" outlineLevel="0" collapsed="false">
      <c r="A32" s="31" t="n">
        <v>13</v>
      </c>
      <c r="B32" s="31" t="str">
        <f aca="false">IF(Entities!AS13=0,"",Entities!B13)</f>
        <v/>
      </c>
      <c r="C32" s="32" t="str">
        <f aca="false">IF(Entities!AS13=0,"",IF(Entities!C13="","MISSING",IF(COUNTIF(JurList,Entities!C13)=0,"NOT IN LIST","OK")))</f>
        <v/>
      </c>
      <c r="D32" s="32" t="str">
        <f aca="false">IF(Entities!AS13=0,"",IF(Entities!G13="","MISSING",IF(Entities!AH13="","NO RATE","OK")))</f>
        <v/>
      </c>
      <c r="E32" s="32" t="str">
        <f aca="false">IF(Entities!AS13=0,"",IF(Entities!Y13="","TOTAL MISSING",IF(ABS(N(Entities!W13)+N(Entities!X13)-N(Entities!Y13))*IF(N(Entities!AH13)=0,1,Entities!AH13)&gt;RevTol,"MISMATCH","OK")))</f>
        <v/>
      </c>
      <c r="F32" s="32" t="str">
        <f aca="false">IF(Entities!AS13=0,"",IF(COUNTIF(Entities!I13:U13,"X")=0,"NONE MARKED",IF(AND(UPPER(Entities!U13)="X",Entities!V13=""),"OTHER NOT DESCRIBED","OK")))</f>
        <v/>
      </c>
      <c r="G32" s="32" t="str">
        <f aca="false">IF(Entities!AS13=0,"",IF(AND(N(Entities!W13)+N(Entities!X13)&gt;0,N(Entities!AE13)=0),"REVIEW","OK"))</f>
        <v/>
      </c>
      <c r="H32" s="32" t="str">
        <f aca="false">IF(Entities!AS13=0,"",IF(OR(N(Entities!AC13)&lt;0,N(Entities!AF13)&lt;0),"NEGATIVE","OK"))</f>
        <v/>
      </c>
      <c r="I32" s="32" t="str">
        <f aca="false">IF(Entities!AS13=0,"",IF(MAX(ABS(N(Entities!AA13)),ABS(N(Entities!AB13)))=0,"OK",IF(ABS(N(Entities!AA13)-N(Entities!AB13))/MAX(ABS(N(Entities!AA13)),ABS(N(Entities!AB13)))&gt;TaxGap,"REVIEW","OK")))</f>
        <v/>
      </c>
      <c r="J32" s="32" t="str">
        <f aca="false">IF(Entities!AS13=0,"",IF(Entities!AG13="Yes","OK","CONFIRM"))</f>
        <v/>
      </c>
      <c r="K32" s="32" t="str">
        <f aca="false">IF(Entities!AS13=0,"",IF(AND(Entities!E13="Yes",Entities!F13=""),"MISSING OWNER","OK"))</f>
        <v/>
      </c>
      <c r="L32" s="32" t="str">
        <f aca="false">IF(Entities!AS13=0,"",IF(COUNTIF(Entities!$B$6:$B$205,Entities!B13)&gt;1,"DUPLICATE","OK"))</f>
        <v/>
      </c>
      <c r="M32" s="32" t="str">
        <f aca="false">IF(Entities!AS13=0,"",IF(COUNTIF(C32:L32,"OK")=10,"OK",IF(COUNTIF(C32:L32,"OK")+COUNTIF(C32:L32,"REVIEW")=10,"REVIEW","CHECK")))</f>
        <v/>
      </c>
    </row>
    <row r="33" customFormat="false" ht="15" hidden="false" customHeight="false" outlineLevel="0" collapsed="false">
      <c r="A33" s="31" t="n">
        <v>14</v>
      </c>
      <c r="B33" s="31" t="str">
        <f aca="false">IF(Entities!AS14=0,"",Entities!B14)</f>
        <v/>
      </c>
      <c r="C33" s="32" t="str">
        <f aca="false">IF(Entities!AS14=0,"",IF(Entities!C14="","MISSING",IF(COUNTIF(JurList,Entities!C14)=0,"NOT IN LIST","OK")))</f>
        <v/>
      </c>
      <c r="D33" s="32" t="str">
        <f aca="false">IF(Entities!AS14=0,"",IF(Entities!G14="","MISSING",IF(Entities!AH14="","NO RATE","OK")))</f>
        <v/>
      </c>
      <c r="E33" s="32" t="str">
        <f aca="false">IF(Entities!AS14=0,"",IF(Entities!Y14="","TOTAL MISSING",IF(ABS(N(Entities!W14)+N(Entities!X14)-N(Entities!Y14))*IF(N(Entities!AH14)=0,1,Entities!AH14)&gt;RevTol,"MISMATCH","OK")))</f>
        <v/>
      </c>
      <c r="F33" s="32" t="str">
        <f aca="false">IF(Entities!AS14=0,"",IF(COUNTIF(Entities!I14:U14,"X")=0,"NONE MARKED",IF(AND(UPPER(Entities!U14)="X",Entities!V14=""),"OTHER NOT DESCRIBED","OK")))</f>
        <v/>
      </c>
      <c r="G33" s="32" t="str">
        <f aca="false">IF(Entities!AS14=0,"",IF(AND(N(Entities!W14)+N(Entities!X14)&gt;0,N(Entities!AE14)=0),"REVIEW","OK"))</f>
        <v/>
      </c>
      <c r="H33" s="32" t="str">
        <f aca="false">IF(Entities!AS14=0,"",IF(OR(N(Entities!AC14)&lt;0,N(Entities!AF14)&lt;0),"NEGATIVE","OK"))</f>
        <v/>
      </c>
      <c r="I33" s="32" t="str">
        <f aca="false">IF(Entities!AS14=0,"",IF(MAX(ABS(N(Entities!AA14)),ABS(N(Entities!AB14)))=0,"OK",IF(ABS(N(Entities!AA14)-N(Entities!AB14))/MAX(ABS(N(Entities!AA14)),ABS(N(Entities!AB14)))&gt;TaxGap,"REVIEW","OK")))</f>
        <v/>
      </c>
      <c r="J33" s="32" t="str">
        <f aca="false">IF(Entities!AS14=0,"",IF(Entities!AG14="Yes","OK","CONFIRM"))</f>
        <v/>
      </c>
      <c r="K33" s="32" t="str">
        <f aca="false">IF(Entities!AS14=0,"",IF(AND(Entities!E14="Yes",Entities!F14=""),"MISSING OWNER","OK"))</f>
        <v/>
      </c>
      <c r="L33" s="32" t="str">
        <f aca="false">IF(Entities!AS14=0,"",IF(COUNTIF(Entities!$B$6:$B$205,Entities!B14)&gt;1,"DUPLICATE","OK"))</f>
        <v/>
      </c>
      <c r="M33" s="32" t="str">
        <f aca="false">IF(Entities!AS14=0,"",IF(COUNTIF(C33:L33,"OK")=10,"OK",IF(COUNTIF(C33:L33,"OK")+COUNTIF(C33:L33,"REVIEW")=10,"REVIEW","CHECK")))</f>
        <v/>
      </c>
    </row>
    <row r="34" customFormat="false" ht="15" hidden="false" customHeight="false" outlineLevel="0" collapsed="false">
      <c r="A34" s="31" t="n">
        <v>15</v>
      </c>
      <c r="B34" s="31" t="str">
        <f aca="false">IF(Entities!AS15=0,"",Entities!B15)</f>
        <v/>
      </c>
      <c r="C34" s="32" t="str">
        <f aca="false">IF(Entities!AS15=0,"",IF(Entities!C15="","MISSING",IF(COUNTIF(JurList,Entities!C15)=0,"NOT IN LIST","OK")))</f>
        <v/>
      </c>
      <c r="D34" s="32" t="str">
        <f aca="false">IF(Entities!AS15=0,"",IF(Entities!G15="","MISSING",IF(Entities!AH15="","NO RATE","OK")))</f>
        <v/>
      </c>
      <c r="E34" s="32" t="str">
        <f aca="false">IF(Entities!AS15=0,"",IF(Entities!Y15="","TOTAL MISSING",IF(ABS(N(Entities!W15)+N(Entities!X15)-N(Entities!Y15))*IF(N(Entities!AH15)=0,1,Entities!AH15)&gt;RevTol,"MISMATCH","OK")))</f>
        <v/>
      </c>
      <c r="F34" s="32" t="str">
        <f aca="false">IF(Entities!AS15=0,"",IF(COUNTIF(Entities!I15:U15,"X")=0,"NONE MARKED",IF(AND(UPPER(Entities!U15)="X",Entities!V15=""),"OTHER NOT DESCRIBED","OK")))</f>
        <v/>
      </c>
      <c r="G34" s="32" t="str">
        <f aca="false">IF(Entities!AS15=0,"",IF(AND(N(Entities!W15)+N(Entities!X15)&gt;0,N(Entities!AE15)=0),"REVIEW","OK"))</f>
        <v/>
      </c>
      <c r="H34" s="32" t="str">
        <f aca="false">IF(Entities!AS15=0,"",IF(OR(N(Entities!AC15)&lt;0,N(Entities!AF15)&lt;0),"NEGATIVE","OK"))</f>
        <v/>
      </c>
      <c r="I34" s="32" t="str">
        <f aca="false">IF(Entities!AS15=0,"",IF(MAX(ABS(N(Entities!AA15)),ABS(N(Entities!AB15)))=0,"OK",IF(ABS(N(Entities!AA15)-N(Entities!AB15))/MAX(ABS(N(Entities!AA15)),ABS(N(Entities!AB15)))&gt;TaxGap,"REVIEW","OK")))</f>
        <v/>
      </c>
      <c r="J34" s="32" t="str">
        <f aca="false">IF(Entities!AS15=0,"",IF(Entities!AG15="Yes","OK","CONFIRM"))</f>
        <v/>
      </c>
      <c r="K34" s="32" t="str">
        <f aca="false">IF(Entities!AS15=0,"",IF(AND(Entities!E15="Yes",Entities!F15=""),"MISSING OWNER","OK"))</f>
        <v/>
      </c>
      <c r="L34" s="32" t="str">
        <f aca="false">IF(Entities!AS15=0,"",IF(COUNTIF(Entities!$B$6:$B$205,Entities!B15)&gt;1,"DUPLICATE","OK"))</f>
        <v/>
      </c>
      <c r="M34" s="32" t="str">
        <f aca="false">IF(Entities!AS15=0,"",IF(COUNTIF(C34:L34,"OK")=10,"OK",IF(COUNTIF(C34:L34,"OK")+COUNTIF(C34:L34,"REVIEW")=10,"REVIEW","CHECK")))</f>
        <v/>
      </c>
    </row>
    <row r="35" customFormat="false" ht="15" hidden="false" customHeight="false" outlineLevel="0" collapsed="false">
      <c r="A35" s="31" t="n">
        <v>16</v>
      </c>
      <c r="B35" s="31" t="str">
        <f aca="false">IF(Entities!AS16=0,"",Entities!B16)</f>
        <v/>
      </c>
      <c r="C35" s="32" t="str">
        <f aca="false">IF(Entities!AS16=0,"",IF(Entities!C16="","MISSING",IF(COUNTIF(JurList,Entities!C16)=0,"NOT IN LIST","OK")))</f>
        <v/>
      </c>
      <c r="D35" s="32" t="str">
        <f aca="false">IF(Entities!AS16=0,"",IF(Entities!G16="","MISSING",IF(Entities!AH16="","NO RATE","OK")))</f>
        <v/>
      </c>
      <c r="E35" s="32" t="str">
        <f aca="false">IF(Entities!AS16=0,"",IF(Entities!Y16="","TOTAL MISSING",IF(ABS(N(Entities!W16)+N(Entities!X16)-N(Entities!Y16))*IF(N(Entities!AH16)=0,1,Entities!AH16)&gt;RevTol,"MISMATCH","OK")))</f>
        <v/>
      </c>
      <c r="F35" s="32" t="str">
        <f aca="false">IF(Entities!AS16=0,"",IF(COUNTIF(Entities!I16:U16,"X")=0,"NONE MARKED",IF(AND(UPPER(Entities!U16)="X",Entities!V16=""),"OTHER NOT DESCRIBED","OK")))</f>
        <v/>
      </c>
      <c r="G35" s="32" t="str">
        <f aca="false">IF(Entities!AS16=0,"",IF(AND(N(Entities!W16)+N(Entities!X16)&gt;0,N(Entities!AE16)=0),"REVIEW","OK"))</f>
        <v/>
      </c>
      <c r="H35" s="32" t="str">
        <f aca="false">IF(Entities!AS16=0,"",IF(OR(N(Entities!AC16)&lt;0,N(Entities!AF16)&lt;0),"NEGATIVE","OK"))</f>
        <v/>
      </c>
      <c r="I35" s="32" t="str">
        <f aca="false">IF(Entities!AS16=0,"",IF(MAX(ABS(N(Entities!AA16)),ABS(N(Entities!AB16)))=0,"OK",IF(ABS(N(Entities!AA16)-N(Entities!AB16))/MAX(ABS(N(Entities!AA16)),ABS(N(Entities!AB16)))&gt;TaxGap,"REVIEW","OK")))</f>
        <v/>
      </c>
      <c r="J35" s="32" t="str">
        <f aca="false">IF(Entities!AS16=0,"",IF(Entities!AG16="Yes","OK","CONFIRM"))</f>
        <v/>
      </c>
      <c r="K35" s="32" t="str">
        <f aca="false">IF(Entities!AS16=0,"",IF(AND(Entities!E16="Yes",Entities!F16=""),"MISSING OWNER","OK"))</f>
        <v/>
      </c>
      <c r="L35" s="32" t="str">
        <f aca="false">IF(Entities!AS16=0,"",IF(COUNTIF(Entities!$B$6:$B$205,Entities!B16)&gt;1,"DUPLICATE","OK"))</f>
        <v/>
      </c>
      <c r="M35" s="32" t="str">
        <f aca="false">IF(Entities!AS16=0,"",IF(COUNTIF(C35:L35,"OK")=10,"OK",IF(COUNTIF(C35:L35,"OK")+COUNTIF(C35:L35,"REVIEW")=10,"REVIEW","CHECK")))</f>
        <v/>
      </c>
    </row>
    <row r="36" customFormat="false" ht="15" hidden="false" customHeight="false" outlineLevel="0" collapsed="false">
      <c r="A36" s="31" t="n">
        <v>17</v>
      </c>
      <c r="B36" s="31" t="str">
        <f aca="false">IF(Entities!AS17=0,"",Entities!B17)</f>
        <v/>
      </c>
      <c r="C36" s="32" t="str">
        <f aca="false">IF(Entities!AS17=0,"",IF(Entities!C17="","MISSING",IF(COUNTIF(JurList,Entities!C17)=0,"NOT IN LIST","OK")))</f>
        <v/>
      </c>
      <c r="D36" s="32" t="str">
        <f aca="false">IF(Entities!AS17=0,"",IF(Entities!G17="","MISSING",IF(Entities!AH17="","NO RATE","OK")))</f>
        <v/>
      </c>
      <c r="E36" s="32" t="str">
        <f aca="false">IF(Entities!AS17=0,"",IF(Entities!Y17="","TOTAL MISSING",IF(ABS(N(Entities!W17)+N(Entities!X17)-N(Entities!Y17))*IF(N(Entities!AH17)=0,1,Entities!AH17)&gt;RevTol,"MISMATCH","OK")))</f>
        <v/>
      </c>
      <c r="F36" s="32" t="str">
        <f aca="false">IF(Entities!AS17=0,"",IF(COUNTIF(Entities!I17:U17,"X")=0,"NONE MARKED",IF(AND(UPPER(Entities!U17)="X",Entities!V17=""),"OTHER NOT DESCRIBED","OK")))</f>
        <v/>
      </c>
      <c r="G36" s="32" t="str">
        <f aca="false">IF(Entities!AS17=0,"",IF(AND(N(Entities!W17)+N(Entities!X17)&gt;0,N(Entities!AE17)=0),"REVIEW","OK"))</f>
        <v/>
      </c>
      <c r="H36" s="32" t="str">
        <f aca="false">IF(Entities!AS17=0,"",IF(OR(N(Entities!AC17)&lt;0,N(Entities!AF17)&lt;0),"NEGATIVE","OK"))</f>
        <v/>
      </c>
      <c r="I36" s="32" t="str">
        <f aca="false">IF(Entities!AS17=0,"",IF(MAX(ABS(N(Entities!AA17)),ABS(N(Entities!AB17)))=0,"OK",IF(ABS(N(Entities!AA17)-N(Entities!AB17))/MAX(ABS(N(Entities!AA17)),ABS(N(Entities!AB17)))&gt;TaxGap,"REVIEW","OK")))</f>
        <v/>
      </c>
      <c r="J36" s="32" t="str">
        <f aca="false">IF(Entities!AS17=0,"",IF(Entities!AG17="Yes","OK","CONFIRM"))</f>
        <v/>
      </c>
      <c r="K36" s="32" t="str">
        <f aca="false">IF(Entities!AS17=0,"",IF(AND(Entities!E17="Yes",Entities!F17=""),"MISSING OWNER","OK"))</f>
        <v/>
      </c>
      <c r="L36" s="32" t="str">
        <f aca="false">IF(Entities!AS17=0,"",IF(COUNTIF(Entities!$B$6:$B$205,Entities!B17)&gt;1,"DUPLICATE","OK"))</f>
        <v/>
      </c>
      <c r="M36" s="32" t="str">
        <f aca="false">IF(Entities!AS17=0,"",IF(COUNTIF(C36:L36,"OK")=10,"OK",IF(COUNTIF(C36:L36,"OK")+COUNTIF(C36:L36,"REVIEW")=10,"REVIEW","CHECK")))</f>
        <v/>
      </c>
    </row>
    <row r="37" customFormat="false" ht="15" hidden="false" customHeight="false" outlineLevel="0" collapsed="false">
      <c r="A37" s="31" t="n">
        <v>18</v>
      </c>
      <c r="B37" s="31" t="str">
        <f aca="false">IF(Entities!AS18=0,"",Entities!B18)</f>
        <v/>
      </c>
      <c r="C37" s="32" t="str">
        <f aca="false">IF(Entities!AS18=0,"",IF(Entities!C18="","MISSING",IF(COUNTIF(JurList,Entities!C18)=0,"NOT IN LIST","OK")))</f>
        <v/>
      </c>
      <c r="D37" s="32" t="str">
        <f aca="false">IF(Entities!AS18=0,"",IF(Entities!G18="","MISSING",IF(Entities!AH18="","NO RATE","OK")))</f>
        <v/>
      </c>
      <c r="E37" s="32" t="str">
        <f aca="false">IF(Entities!AS18=0,"",IF(Entities!Y18="","TOTAL MISSING",IF(ABS(N(Entities!W18)+N(Entities!X18)-N(Entities!Y18))*IF(N(Entities!AH18)=0,1,Entities!AH18)&gt;RevTol,"MISMATCH","OK")))</f>
        <v/>
      </c>
      <c r="F37" s="32" t="str">
        <f aca="false">IF(Entities!AS18=0,"",IF(COUNTIF(Entities!I18:U18,"X")=0,"NONE MARKED",IF(AND(UPPER(Entities!U18)="X",Entities!V18=""),"OTHER NOT DESCRIBED","OK")))</f>
        <v/>
      </c>
      <c r="G37" s="32" t="str">
        <f aca="false">IF(Entities!AS18=0,"",IF(AND(N(Entities!W18)+N(Entities!X18)&gt;0,N(Entities!AE18)=0),"REVIEW","OK"))</f>
        <v/>
      </c>
      <c r="H37" s="32" t="str">
        <f aca="false">IF(Entities!AS18=0,"",IF(OR(N(Entities!AC18)&lt;0,N(Entities!AF18)&lt;0),"NEGATIVE","OK"))</f>
        <v/>
      </c>
      <c r="I37" s="32" t="str">
        <f aca="false">IF(Entities!AS18=0,"",IF(MAX(ABS(N(Entities!AA18)),ABS(N(Entities!AB18)))=0,"OK",IF(ABS(N(Entities!AA18)-N(Entities!AB18))/MAX(ABS(N(Entities!AA18)),ABS(N(Entities!AB18)))&gt;TaxGap,"REVIEW","OK")))</f>
        <v/>
      </c>
      <c r="J37" s="32" t="str">
        <f aca="false">IF(Entities!AS18=0,"",IF(Entities!AG18="Yes","OK","CONFIRM"))</f>
        <v/>
      </c>
      <c r="K37" s="32" t="str">
        <f aca="false">IF(Entities!AS18=0,"",IF(AND(Entities!E18="Yes",Entities!F18=""),"MISSING OWNER","OK"))</f>
        <v/>
      </c>
      <c r="L37" s="32" t="str">
        <f aca="false">IF(Entities!AS18=0,"",IF(COUNTIF(Entities!$B$6:$B$205,Entities!B18)&gt;1,"DUPLICATE","OK"))</f>
        <v/>
      </c>
      <c r="M37" s="32" t="str">
        <f aca="false">IF(Entities!AS18=0,"",IF(COUNTIF(C37:L37,"OK")=10,"OK",IF(COUNTIF(C37:L37,"OK")+COUNTIF(C37:L37,"REVIEW")=10,"REVIEW","CHECK")))</f>
        <v/>
      </c>
    </row>
    <row r="38" customFormat="false" ht="15" hidden="false" customHeight="false" outlineLevel="0" collapsed="false">
      <c r="A38" s="31" t="n">
        <v>19</v>
      </c>
      <c r="B38" s="31" t="str">
        <f aca="false">IF(Entities!AS19=0,"",Entities!B19)</f>
        <v/>
      </c>
      <c r="C38" s="32" t="str">
        <f aca="false">IF(Entities!AS19=0,"",IF(Entities!C19="","MISSING",IF(COUNTIF(JurList,Entities!C19)=0,"NOT IN LIST","OK")))</f>
        <v/>
      </c>
      <c r="D38" s="32" t="str">
        <f aca="false">IF(Entities!AS19=0,"",IF(Entities!G19="","MISSING",IF(Entities!AH19="","NO RATE","OK")))</f>
        <v/>
      </c>
      <c r="E38" s="32" t="str">
        <f aca="false">IF(Entities!AS19=0,"",IF(Entities!Y19="","TOTAL MISSING",IF(ABS(N(Entities!W19)+N(Entities!X19)-N(Entities!Y19))*IF(N(Entities!AH19)=0,1,Entities!AH19)&gt;RevTol,"MISMATCH","OK")))</f>
        <v/>
      </c>
      <c r="F38" s="32" t="str">
        <f aca="false">IF(Entities!AS19=0,"",IF(COUNTIF(Entities!I19:U19,"X")=0,"NONE MARKED",IF(AND(UPPER(Entities!U19)="X",Entities!V19=""),"OTHER NOT DESCRIBED","OK")))</f>
        <v/>
      </c>
      <c r="G38" s="32" t="str">
        <f aca="false">IF(Entities!AS19=0,"",IF(AND(N(Entities!W19)+N(Entities!X19)&gt;0,N(Entities!AE19)=0),"REVIEW","OK"))</f>
        <v/>
      </c>
      <c r="H38" s="32" t="str">
        <f aca="false">IF(Entities!AS19=0,"",IF(OR(N(Entities!AC19)&lt;0,N(Entities!AF19)&lt;0),"NEGATIVE","OK"))</f>
        <v/>
      </c>
      <c r="I38" s="32" t="str">
        <f aca="false">IF(Entities!AS19=0,"",IF(MAX(ABS(N(Entities!AA19)),ABS(N(Entities!AB19)))=0,"OK",IF(ABS(N(Entities!AA19)-N(Entities!AB19))/MAX(ABS(N(Entities!AA19)),ABS(N(Entities!AB19)))&gt;TaxGap,"REVIEW","OK")))</f>
        <v/>
      </c>
      <c r="J38" s="32" t="str">
        <f aca="false">IF(Entities!AS19=0,"",IF(Entities!AG19="Yes","OK","CONFIRM"))</f>
        <v/>
      </c>
      <c r="K38" s="32" t="str">
        <f aca="false">IF(Entities!AS19=0,"",IF(AND(Entities!E19="Yes",Entities!F19=""),"MISSING OWNER","OK"))</f>
        <v/>
      </c>
      <c r="L38" s="32" t="str">
        <f aca="false">IF(Entities!AS19=0,"",IF(COUNTIF(Entities!$B$6:$B$205,Entities!B19)&gt;1,"DUPLICATE","OK"))</f>
        <v/>
      </c>
      <c r="M38" s="32" t="str">
        <f aca="false">IF(Entities!AS19=0,"",IF(COUNTIF(C38:L38,"OK")=10,"OK",IF(COUNTIF(C38:L38,"OK")+COUNTIF(C38:L38,"REVIEW")=10,"REVIEW","CHECK")))</f>
        <v/>
      </c>
    </row>
    <row r="39" customFormat="false" ht="15" hidden="false" customHeight="false" outlineLevel="0" collapsed="false">
      <c r="A39" s="31" t="n">
        <v>20</v>
      </c>
      <c r="B39" s="31" t="str">
        <f aca="false">IF(Entities!AS20=0,"",Entities!B20)</f>
        <v/>
      </c>
      <c r="C39" s="32" t="str">
        <f aca="false">IF(Entities!AS20=0,"",IF(Entities!C20="","MISSING",IF(COUNTIF(JurList,Entities!C20)=0,"NOT IN LIST","OK")))</f>
        <v/>
      </c>
      <c r="D39" s="32" t="str">
        <f aca="false">IF(Entities!AS20=0,"",IF(Entities!G20="","MISSING",IF(Entities!AH20="","NO RATE","OK")))</f>
        <v/>
      </c>
      <c r="E39" s="32" t="str">
        <f aca="false">IF(Entities!AS20=0,"",IF(Entities!Y20="","TOTAL MISSING",IF(ABS(N(Entities!W20)+N(Entities!X20)-N(Entities!Y20))*IF(N(Entities!AH20)=0,1,Entities!AH20)&gt;RevTol,"MISMATCH","OK")))</f>
        <v/>
      </c>
      <c r="F39" s="32" t="str">
        <f aca="false">IF(Entities!AS20=0,"",IF(COUNTIF(Entities!I20:U20,"X")=0,"NONE MARKED",IF(AND(UPPER(Entities!U20)="X",Entities!V20=""),"OTHER NOT DESCRIBED","OK")))</f>
        <v/>
      </c>
      <c r="G39" s="32" t="str">
        <f aca="false">IF(Entities!AS20=0,"",IF(AND(N(Entities!W20)+N(Entities!X20)&gt;0,N(Entities!AE20)=0),"REVIEW","OK"))</f>
        <v/>
      </c>
      <c r="H39" s="32" t="str">
        <f aca="false">IF(Entities!AS20=0,"",IF(OR(N(Entities!AC20)&lt;0,N(Entities!AF20)&lt;0),"NEGATIVE","OK"))</f>
        <v/>
      </c>
      <c r="I39" s="32" t="str">
        <f aca="false">IF(Entities!AS20=0,"",IF(MAX(ABS(N(Entities!AA20)),ABS(N(Entities!AB20)))=0,"OK",IF(ABS(N(Entities!AA20)-N(Entities!AB20))/MAX(ABS(N(Entities!AA20)),ABS(N(Entities!AB20)))&gt;TaxGap,"REVIEW","OK")))</f>
        <v/>
      </c>
      <c r="J39" s="32" t="str">
        <f aca="false">IF(Entities!AS20=0,"",IF(Entities!AG20="Yes","OK","CONFIRM"))</f>
        <v/>
      </c>
      <c r="K39" s="32" t="str">
        <f aca="false">IF(Entities!AS20=0,"",IF(AND(Entities!E20="Yes",Entities!F20=""),"MISSING OWNER","OK"))</f>
        <v/>
      </c>
      <c r="L39" s="32" t="str">
        <f aca="false">IF(Entities!AS20=0,"",IF(COUNTIF(Entities!$B$6:$B$205,Entities!B20)&gt;1,"DUPLICATE","OK"))</f>
        <v/>
      </c>
      <c r="M39" s="32" t="str">
        <f aca="false">IF(Entities!AS20=0,"",IF(COUNTIF(C39:L39,"OK")=10,"OK",IF(COUNTIF(C39:L39,"OK")+COUNTIF(C39:L39,"REVIEW")=10,"REVIEW","CHECK")))</f>
        <v/>
      </c>
    </row>
    <row r="40" customFormat="false" ht="15" hidden="false" customHeight="false" outlineLevel="0" collapsed="false">
      <c r="A40" s="31" t="n">
        <v>21</v>
      </c>
      <c r="B40" s="31" t="str">
        <f aca="false">IF(Entities!AS21=0,"",Entities!B21)</f>
        <v/>
      </c>
      <c r="C40" s="32" t="str">
        <f aca="false">IF(Entities!AS21=0,"",IF(Entities!C21="","MISSING",IF(COUNTIF(JurList,Entities!C21)=0,"NOT IN LIST","OK")))</f>
        <v/>
      </c>
      <c r="D40" s="32" t="str">
        <f aca="false">IF(Entities!AS21=0,"",IF(Entities!G21="","MISSING",IF(Entities!AH21="","NO RATE","OK")))</f>
        <v/>
      </c>
      <c r="E40" s="32" t="str">
        <f aca="false">IF(Entities!AS21=0,"",IF(Entities!Y21="","TOTAL MISSING",IF(ABS(N(Entities!W21)+N(Entities!X21)-N(Entities!Y21))*IF(N(Entities!AH21)=0,1,Entities!AH21)&gt;RevTol,"MISMATCH","OK")))</f>
        <v/>
      </c>
      <c r="F40" s="32" t="str">
        <f aca="false">IF(Entities!AS21=0,"",IF(COUNTIF(Entities!I21:U21,"X")=0,"NONE MARKED",IF(AND(UPPER(Entities!U21)="X",Entities!V21=""),"OTHER NOT DESCRIBED","OK")))</f>
        <v/>
      </c>
      <c r="G40" s="32" t="str">
        <f aca="false">IF(Entities!AS21=0,"",IF(AND(N(Entities!W21)+N(Entities!X21)&gt;0,N(Entities!AE21)=0),"REVIEW","OK"))</f>
        <v/>
      </c>
      <c r="H40" s="32" t="str">
        <f aca="false">IF(Entities!AS21=0,"",IF(OR(N(Entities!AC21)&lt;0,N(Entities!AF21)&lt;0),"NEGATIVE","OK"))</f>
        <v/>
      </c>
      <c r="I40" s="32" t="str">
        <f aca="false">IF(Entities!AS21=0,"",IF(MAX(ABS(N(Entities!AA21)),ABS(N(Entities!AB21)))=0,"OK",IF(ABS(N(Entities!AA21)-N(Entities!AB21))/MAX(ABS(N(Entities!AA21)),ABS(N(Entities!AB21)))&gt;TaxGap,"REVIEW","OK")))</f>
        <v/>
      </c>
      <c r="J40" s="32" t="str">
        <f aca="false">IF(Entities!AS21=0,"",IF(Entities!AG21="Yes","OK","CONFIRM"))</f>
        <v/>
      </c>
      <c r="K40" s="32" t="str">
        <f aca="false">IF(Entities!AS21=0,"",IF(AND(Entities!E21="Yes",Entities!F21=""),"MISSING OWNER","OK"))</f>
        <v/>
      </c>
      <c r="L40" s="32" t="str">
        <f aca="false">IF(Entities!AS21=0,"",IF(COUNTIF(Entities!$B$6:$B$205,Entities!B21)&gt;1,"DUPLICATE","OK"))</f>
        <v/>
      </c>
      <c r="M40" s="32" t="str">
        <f aca="false">IF(Entities!AS21=0,"",IF(COUNTIF(C40:L40,"OK")=10,"OK",IF(COUNTIF(C40:L40,"OK")+COUNTIF(C40:L40,"REVIEW")=10,"REVIEW","CHECK")))</f>
        <v/>
      </c>
    </row>
    <row r="41" customFormat="false" ht="15" hidden="false" customHeight="false" outlineLevel="0" collapsed="false">
      <c r="A41" s="31" t="n">
        <v>22</v>
      </c>
      <c r="B41" s="31" t="str">
        <f aca="false">IF(Entities!AS22=0,"",Entities!B22)</f>
        <v/>
      </c>
      <c r="C41" s="32" t="str">
        <f aca="false">IF(Entities!AS22=0,"",IF(Entities!C22="","MISSING",IF(COUNTIF(JurList,Entities!C22)=0,"NOT IN LIST","OK")))</f>
        <v/>
      </c>
      <c r="D41" s="32" t="str">
        <f aca="false">IF(Entities!AS22=0,"",IF(Entities!G22="","MISSING",IF(Entities!AH22="","NO RATE","OK")))</f>
        <v/>
      </c>
      <c r="E41" s="32" t="str">
        <f aca="false">IF(Entities!AS22=0,"",IF(Entities!Y22="","TOTAL MISSING",IF(ABS(N(Entities!W22)+N(Entities!X22)-N(Entities!Y22))*IF(N(Entities!AH22)=0,1,Entities!AH22)&gt;RevTol,"MISMATCH","OK")))</f>
        <v/>
      </c>
      <c r="F41" s="32" t="str">
        <f aca="false">IF(Entities!AS22=0,"",IF(COUNTIF(Entities!I22:U22,"X")=0,"NONE MARKED",IF(AND(UPPER(Entities!U22)="X",Entities!V22=""),"OTHER NOT DESCRIBED","OK")))</f>
        <v/>
      </c>
      <c r="G41" s="32" t="str">
        <f aca="false">IF(Entities!AS22=0,"",IF(AND(N(Entities!W22)+N(Entities!X22)&gt;0,N(Entities!AE22)=0),"REVIEW","OK"))</f>
        <v/>
      </c>
      <c r="H41" s="32" t="str">
        <f aca="false">IF(Entities!AS22=0,"",IF(OR(N(Entities!AC22)&lt;0,N(Entities!AF22)&lt;0),"NEGATIVE","OK"))</f>
        <v/>
      </c>
      <c r="I41" s="32" t="str">
        <f aca="false">IF(Entities!AS22=0,"",IF(MAX(ABS(N(Entities!AA22)),ABS(N(Entities!AB22)))=0,"OK",IF(ABS(N(Entities!AA22)-N(Entities!AB22))/MAX(ABS(N(Entities!AA22)),ABS(N(Entities!AB22)))&gt;TaxGap,"REVIEW","OK")))</f>
        <v/>
      </c>
      <c r="J41" s="32" t="str">
        <f aca="false">IF(Entities!AS22=0,"",IF(Entities!AG22="Yes","OK","CONFIRM"))</f>
        <v/>
      </c>
      <c r="K41" s="32" t="str">
        <f aca="false">IF(Entities!AS22=0,"",IF(AND(Entities!E22="Yes",Entities!F22=""),"MISSING OWNER","OK"))</f>
        <v/>
      </c>
      <c r="L41" s="32" t="str">
        <f aca="false">IF(Entities!AS22=0,"",IF(COUNTIF(Entities!$B$6:$B$205,Entities!B22)&gt;1,"DUPLICATE","OK"))</f>
        <v/>
      </c>
      <c r="M41" s="32" t="str">
        <f aca="false">IF(Entities!AS22=0,"",IF(COUNTIF(C41:L41,"OK")=10,"OK",IF(COUNTIF(C41:L41,"OK")+COUNTIF(C41:L41,"REVIEW")=10,"REVIEW","CHECK")))</f>
        <v/>
      </c>
    </row>
    <row r="42" customFormat="false" ht="15" hidden="false" customHeight="false" outlineLevel="0" collapsed="false">
      <c r="A42" s="31" t="n">
        <v>23</v>
      </c>
      <c r="B42" s="31" t="str">
        <f aca="false">IF(Entities!AS23=0,"",Entities!B23)</f>
        <v/>
      </c>
      <c r="C42" s="32" t="str">
        <f aca="false">IF(Entities!AS23=0,"",IF(Entities!C23="","MISSING",IF(COUNTIF(JurList,Entities!C23)=0,"NOT IN LIST","OK")))</f>
        <v/>
      </c>
      <c r="D42" s="32" t="str">
        <f aca="false">IF(Entities!AS23=0,"",IF(Entities!G23="","MISSING",IF(Entities!AH23="","NO RATE","OK")))</f>
        <v/>
      </c>
      <c r="E42" s="32" t="str">
        <f aca="false">IF(Entities!AS23=0,"",IF(Entities!Y23="","TOTAL MISSING",IF(ABS(N(Entities!W23)+N(Entities!X23)-N(Entities!Y23))*IF(N(Entities!AH23)=0,1,Entities!AH23)&gt;RevTol,"MISMATCH","OK")))</f>
        <v/>
      </c>
      <c r="F42" s="32" t="str">
        <f aca="false">IF(Entities!AS23=0,"",IF(COUNTIF(Entities!I23:U23,"X")=0,"NONE MARKED",IF(AND(UPPER(Entities!U23)="X",Entities!V23=""),"OTHER NOT DESCRIBED","OK")))</f>
        <v/>
      </c>
      <c r="G42" s="32" t="str">
        <f aca="false">IF(Entities!AS23=0,"",IF(AND(N(Entities!W23)+N(Entities!X23)&gt;0,N(Entities!AE23)=0),"REVIEW","OK"))</f>
        <v/>
      </c>
      <c r="H42" s="32" t="str">
        <f aca="false">IF(Entities!AS23=0,"",IF(OR(N(Entities!AC23)&lt;0,N(Entities!AF23)&lt;0),"NEGATIVE","OK"))</f>
        <v/>
      </c>
      <c r="I42" s="32" t="str">
        <f aca="false">IF(Entities!AS23=0,"",IF(MAX(ABS(N(Entities!AA23)),ABS(N(Entities!AB23)))=0,"OK",IF(ABS(N(Entities!AA23)-N(Entities!AB23))/MAX(ABS(N(Entities!AA23)),ABS(N(Entities!AB23)))&gt;TaxGap,"REVIEW","OK")))</f>
        <v/>
      </c>
      <c r="J42" s="32" t="str">
        <f aca="false">IF(Entities!AS23=0,"",IF(Entities!AG23="Yes","OK","CONFIRM"))</f>
        <v/>
      </c>
      <c r="K42" s="32" t="str">
        <f aca="false">IF(Entities!AS23=0,"",IF(AND(Entities!E23="Yes",Entities!F23=""),"MISSING OWNER","OK"))</f>
        <v/>
      </c>
      <c r="L42" s="32" t="str">
        <f aca="false">IF(Entities!AS23=0,"",IF(COUNTIF(Entities!$B$6:$B$205,Entities!B23)&gt;1,"DUPLICATE","OK"))</f>
        <v/>
      </c>
      <c r="M42" s="32" t="str">
        <f aca="false">IF(Entities!AS23=0,"",IF(COUNTIF(C42:L42,"OK")=10,"OK",IF(COUNTIF(C42:L42,"OK")+COUNTIF(C42:L42,"REVIEW")=10,"REVIEW","CHECK")))</f>
        <v/>
      </c>
    </row>
    <row r="43" customFormat="false" ht="15" hidden="false" customHeight="false" outlineLevel="0" collapsed="false">
      <c r="A43" s="31" t="n">
        <v>24</v>
      </c>
      <c r="B43" s="31" t="str">
        <f aca="false">IF(Entities!AS24=0,"",Entities!B24)</f>
        <v/>
      </c>
      <c r="C43" s="32" t="str">
        <f aca="false">IF(Entities!AS24=0,"",IF(Entities!C24="","MISSING",IF(COUNTIF(JurList,Entities!C24)=0,"NOT IN LIST","OK")))</f>
        <v/>
      </c>
      <c r="D43" s="32" t="str">
        <f aca="false">IF(Entities!AS24=0,"",IF(Entities!G24="","MISSING",IF(Entities!AH24="","NO RATE","OK")))</f>
        <v/>
      </c>
      <c r="E43" s="32" t="str">
        <f aca="false">IF(Entities!AS24=0,"",IF(Entities!Y24="","TOTAL MISSING",IF(ABS(N(Entities!W24)+N(Entities!X24)-N(Entities!Y24))*IF(N(Entities!AH24)=0,1,Entities!AH24)&gt;RevTol,"MISMATCH","OK")))</f>
        <v/>
      </c>
      <c r="F43" s="32" t="str">
        <f aca="false">IF(Entities!AS24=0,"",IF(COUNTIF(Entities!I24:U24,"X")=0,"NONE MARKED",IF(AND(UPPER(Entities!U24)="X",Entities!V24=""),"OTHER NOT DESCRIBED","OK")))</f>
        <v/>
      </c>
      <c r="G43" s="32" t="str">
        <f aca="false">IF(Entities!AS24=0,"",IF(AND(N(Entities!W24)+N(Entities!X24)&gt;0,N(Entities!AE24)=0),"REVIEW","OK"))</f>
        <v/>
      </c>
      <c r="H43" s="32" t="str">
        <f aca="false">IF(Entities!AS24=0,"",IF(OR(N(Entities!AC24)&lt;0,N(Entities!AF24)&lt;0),"NEGATIVE","OK"))</f>
        <v/>
      </c>
      <c r="I43" s="32" t="str">
        <f aca="false">IF(Entities!AS24=0,"",IF(MAX(ABS(N(Entities!AA24)),ABS(N(Entities!AB24)))=0,"OK",IF(ABS(N(Entities!AA24)-N(Entities!AB24))/MAX(ABS(N(Entities!AA24)),ABS(N(Entities!AB24)))&gt;TaxGap,"REVIEW","OK")))</f>
        <v/>
      </c>
      <c r="J43" s="32" t="str">
        <f aca="false">IF(Entities!AS24=0,"",IF(Entities!AG24="Yes","OK","CONFIRM"))</f>
        <v/>
      </c>
      <c r="K43" s="32" t="str">
        <f aca="false">IF(Entities!AS24=0,"",IF(AND(Entities!E24="Yes",Entities!F24=""),"MISSING OWNER","OK"))</f>
        <v/>
      </c>
      <c r="L43" s="32" t="str">
        <f aca="false">IF(Entities!AS24=0,"",IF(COUNTIF(Entities!$B$6:$B$205,Entities!B24)&gt;1,"DUPLICATE","OK"))</f>
        <v/>
      </c>
      <c r="M43" s="32" t="str">
        <f aca="false">IF(Entities!AS24=0,"",IF(COUNTIF(C43:L43,"OK")=10,"OK",IF(COUNTIF(C43:L43,"OK")+COUNTIF(C43:L43,"REVIEW")=10,"REVIEW","CHECK")))</f>
        <v/>
      </c>
    </row>
    <row r="44" customFormat="false" ht="15" hidden="false" customHeight="false" outlineLevel="0" collapsed="false">
      <c r="A44" s="31" t="n">
        <v>25</v>
      </c>
      <c r="B44" s="31" t="str">
        <f aca="false">IF(Entities!AS25=0,"",Entities!B25)</f>
        <v/>
      </c>
      <c r="C44" s="32" t="str">
        <f aca="false">IF(Entities!AS25=0,"",IF(Entities!C25="","MISSING",IF(COUNTIF(JurList,Entities!C25)=0,"NOT IN LIST","OK")))</f>
        <v/>
      </c>
      <c r="D44" s="32" t="str">
        <f aca="false">IF(Entities!AS25=0,"",IF(Entities!G25="","MISSING",IF(Entities!AH25="","NO RATE","OK")))</f>
        <v/>
      </c>
      <c r="E44" s="32" t="str">
        <f aca="false">IF(Entities!AS25=0,"",IF(Entities!Y25="","TOTAL MISSING",IF(ABS(N(Entities!W25)+N(Entities!X25)-N(Entities!Y25))*IF(N(Entities!AH25)=0,1,Entities!AH25)&gt;RevTol,"MISMATCH","OK")))</f>
        <v/>
      </c>
      <c r="F44" s="32" t="str">
        <f aca="false">IF(Entities!AS25=0,"",IF(COUNTIF(Entities!I25:U25,"X")=0,"NONE MARKED",IF(AND(UPPER(Entities!U25)="X",Entities!V25=""),"OTHER NOT DESCRIBED","OK")))</f>
        <v/>
      </c>
      <c r="G44" s="32" t="str">
        <f aca="false">IF(Entities!AS25=0,"",IF(AND(N(Entities!W25)+N(Entities!X25)&gt;0,N(Entities!AE25)=0),"REVIEW","OK"))</f>
        <v/>
      </c>
      <c r="H44" s="32" t="str">
        <f aca="false">IF(Entities!AS25=0,"",IF(OR(N(Entities!AC25)&lt;0,N(Entities!AF25)&lt;0),"NEGATIVE","OK"))</f>
        <v/>
      </c>
      <c r="I44" s="32" t="str">
        <f aca="false">IF(Entities!AS25=0,"",IF(MAX(ABS(N(Entities!AA25)),ABS(N(Entities!AB25)))=0,"OK",IF(ABS(N(Entities!AA25)-N(Entities!AB25))/MAX(ABS(N(Entities!AA25)),ABS(N(Entities!AB25)))&gt;TaxGap,"REVIEW","OK")))</f>
        <v/>
      </c>
      <c r="J44" s="32" t="str">
        <f aca="false">IF(Entities!AS25=0,"",IF(Entities!AG25="Yes","OK","CONFIRM"))</f>
        <v/>
      </c>
      <c r="K44" s="32" t="str">
        <f aca="false">IF(Entities!AS25=0,"",IF(AND(Entities!E25="Yes",Entities!F25=""),"MISSING OWNER","OK"))</f>
        <v/>
      </c>
      <c r="L44" s="32" t="str">
        <f aca="false">IF(Entities!AS25=0,"",IF(COUNTIF(Entities!$B$6:$B$205,Entities!B25)&gt;1,"DUPLICATE","OK"))</f>
        <v/>
      </c>
      <c r="M44" s="32" t="str">
        <f aca="false">IF(Entities!AS25=0,"",IF(COUNTIF(C44:L44,"OK")=10,"OK",IF(COUNTIF(C44:L44,"OK")+COUNTIF(C44:L44,"REVIEW")=10,"REVIEW","CHECK")))</f>
        <v/>
      </c>
    </row>
    <row r="45" customFormat="false" ht="15" hidden="false" customHeight="false" outlineLevel="0" collapsed="false">
      <c r="A45" s="31" t="n">
        <v>26</v>
      </c>
      <c r="B45" s="31" t="str">
        <f aca="false">IF(Entities!AS26=0,"",Entities!B26)</f>
        <v/>
      </c>
      <c r="C45" s="32" t="str">
        <f aca="false">IF(Entities!AS26=0,"",IF(Entities!C26="","MISSING",IF(COUNTIF(JurList,Entities!C26)=0,"NOT IN LIST","OK")))</f>
        <v/>
      </c>
      <c r="D45" s="32" t="str">
        <f aca="false">IF(Entities!AS26=0,"",IF(Entities!G26="","MISSING",IF(Entities!AH26="","NO RATE","OK")))</f>
        <v/>
      </c>
      <c r="E45" s="32" t="str">
        <f aca="false">IF(Entities!AS26=0,"",IF(Entities!Y26="","TOTAL MISSING",IF(ABS(N(Entities!W26)+N(Entities!X26)-N(Entities!Y26))*IF(N(Entities!AH26)=0,1,Entities!AH26)&gt;RevTol,"MISMATCH","OK")))</f>
        <v/>
      </c>
      <c r="F45" s="32" t="str">
        <f aca="false">IF(Entities!AS26=0,"",IF(COUNTIF(Entities!I26:U26,"X")=0,"NONE MARKED",IF(AND(UPPER(Entities!U26)="X",Entities!V26=""),"OTHER NOT DESCRIBED","OK")))</f>
        <v/>
      </c>
      <c r="G45" s="32" t="str">
        <f aca="false">IF(Entities!AS26=0,"",IF(AND(N(Entities!W26)+N(Entities!X26)&gt;0,N(Entities!AE26)=0),"REVIEW","OK"))</f>
        <v/>
      </c>
      <c r="H45" s="32" t="str">
        <f aca="false">IF(Entities!AS26=0,"",IF(OR(N(Entities!AC26)&lt;0,N(Entities!AF26)&lt;0),"NEGATIVE","OK"))</f>
        <v/>
      </c>
      <c r="I45" s="32" t="str">
        <f aca="false">IF(Entities!AS26=0,"",IF(MAX(ABS(N(Entities!AA26)),ABS(N(Entities!AB26)))=0,"OK",IF(ABS(N(Entities!AA26)-N(Entities!AB26))/MAX(ABS(N(Entities!AA26)),ABS(N(Entities!AB26)))&gt;TaxGap,"REVIEW","OK")))</f>
        <v/>
      </c>
      <c r="J45" s="32" t="str">
        <f aca="false">IF(Entities!AS26=0,"",IF(Entities!AG26="Yes","OK","CONFIRM"))</f>
        <v/>
      </c>
      <c r="K45" s="32" t="str">
        <f aca="false">IF(Entities!AS26=0,"",IF(AND(Entities!E26="Yes",Entities!F26=""),"MISSING OWNER","OK"))</f>
        <v/>
      </c>
      <c r="L45" s="32" t="str">
        <f aca="false">IF(Entities!AS26=0,"",IF(COUNTIF(Entities!$B$6:$B$205,Entities!B26)&gt;1,"DUPLICATE","OK"))</f>
        <v/>
      </c>
      <c r="M45" s="32" t="str">
        <f aca="false">IF(Entities!AS26=0,"",IF(COUNTIF(C45:L45,"OK")=10,"OK",IF(COUNTIF(C45:L45,"OK")+COUNTIF(C45:L45,"REVIEW")=10,"REVIEW","CHECK")))</f>
        <v/>
      </c>
    </row>
    <row r="46" customFormat="false" ht="15" hidden="false" customHeight="false" outlineLevel="0" collapsed="false">
      <c r="A46" s="31" t="n">
        <v>27</v>
      </c>
      <c r="B46" s="31" t="str">
        <f aca="false">IF(Entities!AS27=0,"",Entities!B27)</f>
        <v/>
      </c>
      <c r="C46" s="32" t="str">
        <f aca="false">IF(Entities!AS27=0,"",IF(Entities!C27="","MISSING",IF(COUNTIF(JurList,Entities!C27)=0,"NOT IN LIST","OK")))</f>
        <v/>
      </c>
      <c r="D46" s="32" t="str">
        <f aca="false">IF(Entities!AS27=0,"",IF(Entities!G27="","MISSING",IF(Entities!AH27="","NO RATE","OK")))</f>
        <v/>
      </c>
      <c r="E46" s="32" t="str">
        <f aca="false">IF(Entities!AS27=0,"",IF(Entities!Y27="","TOTAL MISSING",IF(ABS(N(Entities!W27)+N(Entities!X27)-N(Entities!Y27))*IF(N(Entities!AH27)=0,1,Entities!AH27)&gt;RevTol,"MISMATCH","OK")))</f>
        <v/>
      </c>
      <c r="F46" s="32" t="str">
        <f aca="false">IF(Entities!AS27=0,"",IF(COUNTIF(Entities!I27:U27,"X")=0,"NONE MARKED",IF(AND(UPPER(Entities!U27)="X",Entities!V27=""),"OTHER NOT DESCRIBED","OK")))</f>
        <v/>
      </c>
      <c r="G46" s="32" t="str">
        <f aca="false">IF(Entities!AS27=0,"",IF(AND(N(Entities!W27)+N(Entities!X27)&gt;0,N(Entities!AE27)=0),"REVIEW","OK"))</f>
        <v/>
      </c>
      <c r="H46" s="32" t="str">
        <f aca="false">IF(Entities!AS27=0,"",IF(OR(N(Entities!AC27)&lt;0,N(Entities!AF27)&lt;0),"NEGATIVE","OK"))</f>
        <v/>
      </c>
      <c r="I46" s="32" t="str">
        <f aca="false">IF(Entities!AS27=0,"",IF(MAX(ABS(N(Entities!AA27)),ABS(N(Entities!AB27)))=0,"OK",IF(ABS(N(Entities!AA27)-N(Entities!AB27))/MAX(ABS(N(Entities!AA27)),ABS(N(Entities!AB27)))&gt;TaxGap,"REVIEW","OK")))</f>
        <v/>
      </c>
      <c r="J46" s="32" t="str">
        <f aca="false">IF(Entities!AS27=0,"",IF(Entities!AG27="Yes","OK","CONFIRM"))</f>
        <v/>
      </c>
      <c r="K46" s="32" t="str">
        <f aca="false">IF(Entities!AS27=0,"",IF(AND(Entities!E27="Yes",Entities!F27=""),"MISSING OWNER","OK"))</f>
        <v/>
      </c>
      <c r="L46" s="32" t="str">
        <f aca="false">IF(Entities!AS27=0,"",IF(COUNTIF(Entities!$B$6:$B$205,Entities!B27)&gt;1,"DUPLICATE","OK"))</f>
        <v/>
      </c>
      <c r="M46" s="32" t="str">
        <f aca="false">IF(Entities!AS27=0,"",IF(COUNTIF(C46:L46,"OK")=10,"OK",IF(COUNTIF(C46:L46,"OK")+COUNTIF(C46:L46,"REVIEW")=10,"REVIEW","CHECK")))</f>
        <v/>
      </c>
    </row>
    <row r="47" customFormat="false" ht="15" hidden="false" customHeight="false" outlineLevel="0" collapsed="false">
      <c r="A47" s="31" t="n">
        <v>28</v>
      </c>
      <c r="B47" s="31" t="str">
        <f aca="false">IF(Entities!AS28=0,"",Entities!B28)</f>
        <v/>
      </c>
      <c r="C47" s="32" t="str">
        <f aca="false">IF(Entities!AS28=0,"",IF(Entities!C28="","MISSING",IF(COUNTIF(JurList,Entities!C28)=0,"NOT IN LIST","OK")))</f>
        <v/>
      </c>
      <c r="D47" s="32" t="str">
        <f aca="false">IF(Entities!AS28=0,"",IF(Entities!G28="","MISSING",IF(Entities!AH28="","NO RATE","OK")))</f>
        <v/>
      </c>
      <c r="E47" s="32" t="str">
        <f aca="false">IF(Entities!AS28=0,"",IF(Entities!Y28="","TOTAL MISSING",IF(ABS(N(Entities!W28)+N(Entities!X28)-N(Entities!Y28))*IF(N(Entities!AH28)=0,1,Entities!AH28)&gt;RevTol,"MISMATCH","OK")))</f>
        <v/>
      </c>
      <c r="F47" s="32" t="str">
        <f aca="false">IF(Entities!AS28=0,"",IF(COUNTIF(Entities!I28:U28,"X")=0,"NONE MARKED",IF(AND(UPPER(Entities!U28)="X",Entities!V28=""),"OTHER NOT DESCRIBED","OK")))</f>
        <v/>
      </c>
      <c r="G47" s="32" t="str">
        <f aca="false">IF(Entities!AS28=0,"",IF(AND(N(Entities!W28)+N(Entities!X28)&gt;0,N(Entities!AE28)=0),"REVIEW","OK"))</f>
        <v/>
      </c>
      <c r="H47" s="32" t="str">
        <f aca="false">IF(Entities!AS28=0,"",IF(OR(N(Entities!AC28)&lt;0,N(Entities!AF28)&lt;0),"NEGATIVE","OK"))</f>
        <v/>
      </c>
      <c r="I47" s="32" t="str">
        <f aca="false">IF(Entities!AS28=0,"",IF(MAX(ABS(N(Entities!AA28)),ABS(N(Entities!AB28)))=0,"OK",IF(ABS(N(Entities!AA28)-N(Entities!AB28))/MAX(ABS(N(Entities!AA28)),ABS(N(Entities!AB28)))&gt;TaxGap,"REVIEW","OK")))</f>
        <v/>
      </c>
      <c r="J47" s="32" t="str">
        <f aca="false">IF(Entities!AS28=0,"",IF(Entities!AG28="Yes","OK","CONFIRM"))</f>
        <v/>
      </c>
      <c r="K47" s="32" t="str">
        <f aca="false">IF(Entities!AS28=0,"",IF(AND(Entities!E28="Yes",Entities!F28=""),"MISSING OWNER","OK"))</f>
        <v/>
      </c>
      <c r="L47" s="32" t="str">
        <f aca="false">IF(Entities!AS28=0,"",IF(COUNTIF(Entities!$B$6:$B$205,Entities!B28)&gt;1,"DUPLICATE","OK"))</f>
        <v/>
      </c>
      <c r="M47" s="32" t="str">
        <f aca="false">IF(Entities!AS28=0,"",IF(COUNTIF(C47:L47,"OK")=10,"OK",IF(COUNTIF(C47:L47,"OK")+COUNTIF(C47:L47,"REVIEW")=10,"REVIEW","CHECK")))</f>
        <v/>
      </c>
    </row>
    <row r="48" customFormat="false" ht="15" hidden="false" customHeight="false" outlineLevel="0" collapsed="false">
      <c r="A48" s="31" t="n">
        <v>29</v>
      </c>
      <c r="B48" s="31" t="str">
        <f aca="false">IF(Entities!AS29=0,"",Entities!B29)</f>
        <v/>
      </c>
      <c r="C48" s="32" t="str">
        <f aca="false">IF(Entities!AS29=0,"",IF(Entities!C29="","MISSING",IF(COUNTIF(JurList,Entities!C29)=0,"NOT IN LIST","OK")))</f>
        <v/>
      </c>
      <c r="D48" s="32" t="str">
        <f aca="false">IF(Entities!AS29=0,"",IF(Entities!G29="","MISSING",IF(Entities!AH29="","NO RATE","OK")))</f>
        <v/>
      </c>
      <c r="E48" s="32" t="str">
        <f aca="false">IF(Entities!AS29=0,"",IF(Entities!Y29="","TOTAL MISSING",IF(ABS(N(Entities!W29)+N(Entities!X29)-N(Entities!Y29))*IF(N(Entities!AH29)=0,1,Entities!AH29)&gt;RevTol,"MISMATCH","OK")))</f>
        <v/>
      </c>
      <c r="F48" s="32" t="str">
        <f aca="false">IF(Entities!AS29=0,"",IF(COUNTIF(Entities!I29:U29,"X")=0,"NONE MARKED",IF(AND(UPPER(Entities!U29)="X",Entities!V29=""),"OTHER NOT DESCRIBED","OK")))</f>
        <v/>
      </c>
      <c r="G48" s="32" t="str">
        <f aca="false">IF(Entities!AS29=0,"",IF(AND(N(Entities!W29)+N(Entities!X29)&gt;0,N(Entities!AE29)=0),"REVIEW","OK"))</f>
        <v/>
      </c>
      <c r="H48" s="32" t="str">
        <f aca="false">IF(Entities!AS29=0,"",IF(OR(N(Entities!AC29)&lt;0,N(Entities!AF29)&lt;0),"NEGATIVE","OK"))</f>
        <v/>
      </c>
      <c r="I48" s="32" t="str">
        <f aca="false">IF(Entities!AS29=0,"",IF(MAX(ABS(N(Entities!AA29)),ABS(N(Entities!AB29)))=0,"OK",IF(ABS(N(Entities!AA29)-N(Entities!AB29))/MAX(ABS(N(Entities!AA29)),ABS(N(Entities!AB29)))&gt;TaxGap,"REVIEW","OK")))</f>
        <v/>
      </c>
      <c r="J48" s="32" t="str">
        <f aca="false">IF(Entities!AS29=0,"",IF(Entities!AG29="Yes","OK","CONFIRM"))</f>
        <v/>
      </c>
      <c r="K48" s="32" t="str">
        <f aca="false">IF(Entities!AS29=0,"",IF(AND(Entities!E29="Yes",Entities!F29=""),"MISSING OWNER","OK"))</f>
        <v/>
      </c>
      <c r="L48" s="32" t="str">
        <f aca="false">IF(Entities!AS29=0,"",IF(COUNTIF(Entities!$B$6:$B$205,Entities!B29)&gt;1,"DUPLICATE","OK"))</f>
        <v/>
      </c>
      <c r="M48" s="32" t="str">
        <f aca="false">IF(Entities!AS29=0,"",IF(COUNTIF(C48:L48,"OK")=10,"OK",IF(COUNTIF(C48:L48,"OK")+COUNTIF(C48:L48,"REVIEW")=10,"REVIEW","CHECK")))</f>
        <v/>
      </c>
    </row>
    <row r="49" customFormat="false" ht="15" hidden="false" customHeight="false" outlineLevel="0" collapsed="false">
      <c r="A49" s="31" t="n">
        <v>30</v>
      </c>
      <c r="B49" s="31" t="str">
        <f aca="false">IF(Entities!AS30=0,"",Entities!B30)</f>
        <v/>
      </c>
      <c r="C49" s="32" t="str">
        <f aca="false">IF(Entities!AS30=0,"",IF(Entities!C30="","MISSING",IF(COUNTIF(JurList,Entities!C30)=0,"NOT IN LIST","OK")))</f>
        <v/>
      </c>
      <c r="D49" s="32" t="str">
        <f aca="false">IF(Entities!AS30=0,"",IF(Entities!G30="","MISSING",IF(Entities!AH30="","NO RATE","OK")))</f>
        <v/>
      </c>
      <c r="E49" s="32" t="str">
        <f aca="false">IF(Entities!AS30=0,"",IF(Entities!Y30="","TOTAL MISSING",IF(ABS(N(Entities!W30)+N(Entities!X30)-N(Entities!Y30))*IF(N(Entities!AH30)=0,1,Entities!AH30)&gt;RevTol,"MISMATCH","OK")))</f>
        <v/>
      </c>
      <c r="F49" s="32" t="str">
        <f aca="false">IF(Entities!AS30=0,"",IF(COUNTIF(Entities!I30:U30,"X")=0,"NONE MARKED",IF(AND(UPPER(Entities!U30)="X",Entities!V30=""),"OTHER NOT DESCRIBED","OK")))</f>
        <v/>
      </c>
      <c r="G49" s="32" t="str">
        <f aca="false">IF(Entities!AS30=0,"",IF(AND(N(Entities!W30)+N(Entities!X30)&gt;0,N(Entities!AE30)=0),"REVIEW","OK"))</f>
        <v/>
      </c>
      <c r="H49" s="32" t="str">
        <f aca="false">IF(Entities!AS30=0,"",IF(OR(N(Entities!AC30)&lt;0,N(Entities!AF30)&lt;0),"NEGATIVE","OK"))</f>
        <v/>
      </c>
      <c r="I49" s="32" t="str">
        <f aca="false">IF(Entities!AS30=0,"",IF(MAX(ABS(N(Entities!AA30)),ABS(N(Entities!AB30)))=0,"OK",IF(ABS(N(Entities!AA30)-N(Entities!AB30))/MAX(ABS(N(Entities!AA30)),ABS(N(Entities!AB30)))&gt;TaxGap,"REVIEW","OK")))</f>
        <v/>
      </c>
      <c r="J49" s="32" t="str">
        <f aca="false">IF(Entities!AS30=0,"",IF(Entities!AG30="Yes","OK","CONFIRM"))</f>
        <v/>
      </c>
      <c r="K49" s="32" t="str">
        <f aca="false">IF(Entities!AS30=0,"",IF(AND(Entities!E30="Yes",Entities!F30=""),"MISSING OWNER","OK"))</f>
        <v/>
      </c>
      <c r="L49" s="32" t="str">
        <f aca="false">IF(Entities!AS30=0,"",IF(COUNTIF(Entities!$B$6:$B$205,Entities!B30)&gt;1,"DUPLICATE","OK"))</f>
        <v/>
      </c>
      <c r="M49" s="32" t="str">
        <f aca="false">IF(Entities!AS30=0,"",IF(COUNTIF(C49:L49,"OK")=10,"OK",IF(COUNTIF(C49:L49,"OK")+COUNTIF(C49:L49,"REVIEW")=10,"REVIEW","CHECK")))</f>
        <v/>
      </c>
    </row>
    <row r="50" customFormat="false" ht="15" hidden="false" customHeight="false" outlineLevel="0" collapsed="false">
      <c r="A50" s="31" t="n">
        <v>31</v>
      </c>
      <c r="B50" s="31" t="str">
        <f aca="false">IF(Entities!AS31=0,"",Entities!B31)</f>
        <v/>
      </c>
      <c r="C50" s="32" t="str">
        <f aca="false">IF(Entities!AS31=0,"",IF(Entities!C31="","MISSING",IF(COUNTIF(JurList,Entities!C31)=0,"NOT IN LIST","OK")))</f>
        <v/>
      </c>
      <c r="D50" s="32" t="str">
        <f aca="false">IF(Entities!AS31=0,"",IF(Entities!G31="","MISSING",IF(Entities!AH31="","NO RATE","OK")))</f>
        <v/>
      </c>
      <c r="E50" s="32" t="str">
        <f aca="false">IF(Entities!AS31=0,"",IF(Entities!Y31="","TOTAL MISSING",IF(ABS(N(Entities!W31)+N(Entities!X31)-N(Entities!Y31))*IF(N(Entities!AH31)=0,1,Entities!AH31)&gt;RevTol,"MISMATCH","OK")))</f>
        <v/>
      </c>
      <c r="F50" s="32" t="str">
        <f aca="false">IF(Entities!AS31=0,"",IF(COUNTIF(Entities!I31:U31,"X")=0,"NONE MARKED",IF(AND(UPPER(Entities!U31)="X",Entities!V31=""),"OTHER NOT DESCRIBED","OK")))</f>
        <v/>
      </c>
      <c r="G50" s="32" t="str">
        <f aca="false">IF(Entities!AS31=0,"",IF(AND(N(Entities!W31)+N(Entities!X31)&gt;0,N(Entities!AE31)=0),"REVIEW","OK"))</f>
        <v/>
      </c>
      <c r="H50" s="32" t="str">
        <f aca="false">IF(Entities!AS31=0,"",IF(OR(N(Entities!AC31)&lt;0,N(Entities!AF31)&lt;0),"NEGATIVE","OK"))</f>
        <v/>
      </c>
      <c r="I50" s="32" t="str">
        <f aca="false">IF(Entities!AS31=0,"",IF(MAX(ABS(N(Entities!AA31)),ABS(N(Entities!AB31)))=0,"OK",IF(ABS(N(Entities!AA31)-N(Entities!AB31))/MAX(ABS(N(Entities!AA31)),ABS(N(Entities!AB31)))&gt;TaxGap,"REVIEW","OK")))</f>
        <v/>
      </c>
      <c r="J50" s="32" t="str">
        <f aca="false">IF(Entities!AS31=0,"",IF(Entities!AG31="Yes","OK","CONFIRM"))</f>
        <v/>
      </c>
      <c r="K50" s="32" t="str">
        <f aca="false">IF(Entities!AS31=0,"",IF(AND(Entities!E31="Yes",Entities!F31=""),"MISSING OWNER","OK"))</f>
        <v/>
      </c>
      <c r="L50" s="32" t="str">
        <f aca="false">IF(Entities!AS31=0,"",IF(COUNTIF(Entities!$B$6:$B$205,Entities!B31)&gt;1,"DUPLICATE","OK"))</f>
        <v/>
      </c>
      <c r="M50" s="32" t="str">
        <f aca="false">IF(Entities!AS31=0,"",IF(COUNTIF(C50:L50,"OK")=10,"OK",IF(COUNTIF(C50:L50,"OK")+COUNTIF(C50:L50,"REVIEW")=10,"REVIEW","CHECK")))</f>
        <v/>
      </c>
    </row>
    <row r="51" customFormat="false" ht="15" hidden="false" customHeight="false" outlineLevel="0" collapsed="false">
      <c r="A51" s="31" t="n">
        <v>32</v>
      </c>
      <c r="B51" s="31" t="str">
        <f aca="false">IF(Entities!AS32=0,"",Entities!B32)</f>
        <v/>
      </c>
      <c r="C51" s="32" t="str">
        <f aca="false">IF(Entities!AS32=0,"",IF(Entities!C32="","MISSING",IF(COUNTIF(JurList,Entities!C32)=0,"NOT IN LIST","OK")))</f>
        <v/>
      </c>
      <c r="D51" s="32" t="str">
        <f aca="false">IF(Entities!AS32=0,"",IF(Entities!G32="","MISSING",IF(Entities!AH32="","NO RATE","OK")))</f>
        <v/>
      </c>
      <c r="E51" s="32" t="str">
        <f aca="false">IF(Entities!AS32=0,"",IF(Entities!Y32="","TOTAL MISSING",IF(ABS(N(Entities!W32)+N(Entities!X32)-N(Entities!Y32))*IF(N(Entities!AH32)=0,1,Entities!AH32)&gt;RevTol,"MISMATCH","OK")))</f>
        <v/>
      </c>
      <c r="F51" s="32" t="str">
        <f aca="false">IF(Entities!AS32=0,"",IF(COUNTIF(Entities!I32:U32,"X")=0,"NONE MARKED",IF(AND(UPPER(Entities!U32)="X",Entities!V32=""),"OTHER NOT DESCRIBED","OK")))</f>
        <v/>
      </c>
      <c r="G51" s="32" t="str">
        <f aca="false">IF(Entities!AS32=0,"",IF(AND(N(Entities!W32)+N(Entities!X32)&gt;0,N(Entities!AE32)=0),"REVIEW","OK"))</f>
        <v/>
      </c>
      <c r="H51" s="32" t="str">
        <f aca="false">IF(Entities!AS32=0,"",IF(OR(N(Entities!AC32)&lt;0,N(Entities!AF32)&lt;0),"NEGATIVE","OK"))</f>
        <v/>
      </c>
      <c r="I51" s="32" t="str">
        <f aca="false">IF(Entities!AS32=0,"",IF(MAX(ABS(N(Entities!AA32)),ABS(N(Entities!AB32)))=0,"OK",IF(ABS(N(Entities!AA32)-N(Entities!AB32))/MAX(ABS(N(Entities!AA32)),ABS(N(Entities!AB32)))&gt;TaxGap,"REVIEW","OK")))</f>
        <v/>
      </c>
      <c r="J51" s="32" t="str">
        <f aca="false">IF(Entities!AS32=0,"",IF(Entities!AG32="Yes","OK","CONFIRM"))</f>
        <v/>
      </c>
      <c r="K51" s="32" t="str">
        <f aca="false">IF(Entities!AS32=0,"",IF(AND(Entities!E32="Yes",Entities!F32=""),"MISSING OWNER","OK"))</f>
        <v/>
      </c>
      <c r="L51" s="32" t="str">
        <f aca="false">IF(Entities!AS32=0,"",IF(COUNTIF(Entities!$B$6:$B$205,Entities!B32)&gt;1,"DUPLICATE","OK"))</f>
        <v/>
      </c>
      <c r="M51" s="32" t="str">
        <f aca="false">IF(Entities!AS32=0,"",IF(COUNTIF(C51:L51,"OK")=10,"OK",IF(COUNTIF(C51:L51,"OK")+COUNTIF(C51:L51,"REVIEW")=10,"REVIEW","CHECK")))</f>
        <v/>
      </c>
    </row>
    <row r="52" customFormat="false" ht="15" hidden="false" customHeight="false" outlineLevel="0" collapsed="false">
      <c r="A52" s="31" t="n">
        <v>33</v>
      </c>
      <c r="B52" s="31" t="str">
        <f aca="false">IF(Entities!AS33=0,"",Entities!B33)</f>
        <v/>
      </c>
      <c r="C52" s="32" t="str">
        <f aca="false">IF(Entities!AS33=0,"",IF(Entities!C33="","MISSING",IF(COUNTIF(JurList,Entities!C33)=0,"NOT IN LIST","OK")))</f>
        <v/>
      </c>
      <c r="D52" s="32" t="str">
        <f aca="false">IF(Entities!AS33=0,"",IF(Entities!G33="","MISSING",IF(Entities!AH33="","NO RATE","OK")))</f>
        <v/>
      </c>
      <c r="E52" s="32" t="str">
        <f aca="false">IF(Entities!AS33=0,"",IF(Entities!Y33="","TOTAL MISSING",IF(ABS(N(Entities!W33)+N(Entities!X33)-N(Entities!Y33))*IF(N(Entities!AH33)=0,1,Entities!AH33)&gt;RevTol,"MISMATCH","OK")))</f>
        <v/>
      </c>
      <c r="F52" s="32" t="str">
        <f aca="false">IF(Entities!AS33=0,"",IF(COUNTIF(Entities!I33:U33,"X")=0,"NONE MARKED",IF(AND(UPPER(Entities!U33)="X",Entities!V33=""),"OTHER NOT DESCRIBED","OK")))</f>
        <v/>
      </c>
      <c r="G52" s="32" t="str">
        <f aca="false">IF(Entities!AS33=0,"",IF(AND(N(Entities!W33)+N(Entities!X33)&gt;0,N(Entities!AE33)=0),"REVIEW","OK"))</f>
        <v/>
      </c>
      <c r="H52" s="32" t="str">
        <f aca="false">IF(Entities!AS33=0,"",IF(OR(N(Entities!AC33)&lt;0,N(Entities!AF33)&lt;0),"NEGATIVE","OK"))</f>
        <v/>
      </c>
      <c r="I52" s="32" t="str">
        <f aca="false">IF(Entities!AS33=0,"",IF(MAX(ABS(N(Entities!AA33)),ABS(N(Entities!AB33)))=0,"OK",IF(ABS(N(Entities!AA33)-N(Entities!AB33))/MAX(ABS(N(Entities!AA33)),ABS(N(Entities!AB33)))&gt;TaxGap,"REVIEW","OK")))</f>
        <v/>
      </c>
      <c r="J52" s="32" t="str">
        <f aca="false">IF(Entities!AS33=0,"",IF(Entities!AG33="Yes","OK","CONFIRM"))</f>
        <v/>
      </c>
      <c r="K52" s="32" t="str">
        <f aca="false">IF(Entities!AS33=0,"",IF(AND(Entities!E33="Yes",Entities!F33=""),"MISSING OWNER","OK"))</f>
        <v/>
      </c>
      <c r="L52" s="32" t="str">
        <f aca="false">IF(Entities!AS33=0,"",IF(COUNTIF(Entities!$B$6:$B$205,Entities!B33)&gt;1,"DUPLICATE","OK"))</f>
        <v/>
      </c>
      <c r="M52" s="32" t="str">
        <f aca="false">IF(Entities!AS33=0,"",IF(COUNTIF(C52:L52,"OK")=10,"OK",IF(COUNTIF(C52:L52,"OK")+COUNTIF(C52:L52,"REVIEW")=10,"REVIEW","CHECK")))</f>
        <v/>
      </c>
    </row>
    <row r="53" customFormat="false" ht="15" hidden="false" customHeight="false" outlineLevel="0" collapsed="false">
      <c r="A53" s="31" t="n">
        <v>34</v>
      </c>
      <c r="B53" s="31" t="str">
        <f aca="false">IF(Entities!AS34=0,"",Entities!B34)</f>
        <v/>
      </c>
      <c r="C53" s="32" t="str">
        <f aca="false">IF(Entities!AS34=0,"",IF(Entities!C34="","MISSING",IF(COUNTIF(JurList,Entities!C34)=0,"NOT IN LIST","OK")))</f>
        <v/>
      </c>
      <c r="D53" s="32" t="str">
        <f aca="false">IF(Entities!AS34=0,"",IF(Entities!G34="","MISSING",IF(Entities!AH34="","NO RATE","OK")))</f>
        <v/>
      </c>
      <c r="E53" s="32" t="str">
        <f aca="false">IF(Entities!AS34=0,"",IF(Entities!Y34="","TOTAL MISSING",IF(ABS(N(Entities!W34)+N(Entities!X34)-N(Entities!Y34))*IF(N(Entities!AH34)=0,1,Entities!AH34)&gt;RevTol,"MISMATCH","OK")))</f>
        <v/>
      </c>
      <c r="F53" s="32" t="str">
        <f aca="false">IF(Entities!AS34=0,"",IF(COUNTIF(Entities!I34:U34,"X")=0,"NONE MARKED",IF(AND(UPPER(Entities!U34)="X",Entities!V34=""),"OTHER NOT DESCRIBED","OK")))</f>
        <v/>
      </c>
      <c r="G53" s="32" t="str">
        <f aca="false">IF(Entities!AS34=0,"",IF(AND(N(Entities!W34)+N(Entities!X34)&gt;0,N(Entities!AE34)=0),"REVIEW","OK"))</f>
        <v/>
      </c>
      <c r="H53" s="32" t="str">
        <f aca="false">IF(Entities!AS34=0,"",IF(OR(N(Entities!AC34)&lt;0,N(Entities!AF34)&lt;0),"NEGATIVE","OK"))</f>
        <v/>
      </c>
      <c r="I53" s="32" t="str">
        <f aca="false">IF(Entities!AS34=0,"",IF(MAX(ABS(N(Entities!AA34)),ABS(N(Entities!AB34)))=0,"OK",IF(ABS(N(Entities!AA34)-N(Entities!AB34))/MAX(ABS(N(Entities!AA34)),ABS(N(Entities!AB34)))&gt;TaxGap,"REVIEW","OK")))</f>
        <v/>
      </c>
      <c r="J53" s="32" t="str">
        <f aca="false">IF(Entities!AS34=0,"",IF(Entities!AG34="Yes","OK","CONFIRM"))</f>
        <v/>
      </c>
      <c r="K53" s="32" t="str">
        <f aca="false">IF(Entities!AS34=0,"",IF(AND(Entities!E34="Yes",Entities!F34=""),"MISSING OWNER","OK"))</f>
        <v/>
      </c>
      <c r="L53" s="32" t="str">
        <f aca="false">IF(Entities!AS34=0,"",IF(COUNTIF(Entities!$B$6:$B$205,Entities!B34)&gt;1,"DUPLICATE","OK"))</f>
        <v/>
      </c>
      <c r="M53" s="32" t="str">
        <f aca="false">IF(Entities!AS34=0,"",IF(COUNTIF(C53:L53,"OK")=10,"OK",IF(COUNTIF(C53:L53,"OK")+COUNTIF(C53:L53,"REVIEW")=10,"REVIEW","CHECK")))</f>
        <v/>
      </c>
    </row>
    <row r="54" customFormat="false" ht="15" hidden="false" customHeight="false" outlineLevel="0" collapsed="false">
      <c r="A54" s="31" t="n">
        <v>35</v>
      </c>
      <c r="B54" s="31" t="str">
        <f aca="false">IF(Entities!AS35=0,"",Entities!B35)</f>
        <v/>
      </c>
      <c r="C54" s="32" t="str">
        <f aca="false">IF(Entities!AS35=0,"",IF(Entities!C35="","MISSING",IF(COUNTIF(JurList,Entities!C35)=0,"NOT IN LIST","OK")))</f>
        <v/>
      </c>
      <c r="D54" s="32" t="str">
        <f aca="false">IF(Entities!AS35=0,"",IF(Entities!G35="","MISSING",IF(Entities!AH35="","NO RATE","OK")))</f>
        <v/>
      </c>
      <c r="E54" s="32" t="str">
        <f aca="false">IF(Entities!AS35=0,"",IF(Entities!Y35="","TOTAL MISSING",IF(ABS(N(Entities!W35)+N(Entities!X35)-N(Entities!Y35))*IF(N(Entities!AH35)=0,1,Entities!AH35)&gt;RevTol,"MISMATCH","OK")))</f>
        <v/>
      </c>
      <c r="F54" s="32" t="str">
        <f aca="false">IF(Entities!AS35=0,"",IF(COUNTIF(Entities!I35:U35,"X")=0,"NONE MARKED",IF(AND(UPPER(Entities!U35)="X",Entities!V35=""),"OTHER NOT DESCRIBED","OK")))</f>
        <v/>
      </c>
      <c r="G54" s="32" t="str">
        <f aca="false">IF(Entities!AS35=0,"",IF(AND(N(Entities!W35)+N(Entities!X35)&gt;0,N(Entities!AE35)=0),"REVIEW","OK"))</f>
        <v/>
      </c>
      <c r="H54" s="32" t="str">
        <f aca="false">IF(Entities!AS35=0,"",IF(OR(N(Entities!AC35)&lt;0,N(Entities!AF35)&lt;0),"NEGATIVE","OK"))</f>
        <v/>
      </c>
      <c r="I54" s="32" t="str">
        <f aca="false">IF(Entities!AS35=0,"",IF(MAX(ABS(N(Entities!AA35)),ABS(N(Entities!AB35)))=0,"OK",IF(ABS(N(Entities!AA35)-N(Entities!AB35))/MAX(ABS(N(Entities!AA35)),ABS(N(Entities!AB35)))&gt;TaxGap,"REVIEW","OK")))</f>
        <v/>
      </c>
      <c r="J54" s="32" t="str">
        <f aca="false">IF(Entities!AS35=0,"",IF(Entities!AG35="Yes","OK","CONFIRM"))</f>
        <v/>
      </c>
      <c r="K54" s="32" t="str">
        <f aca="false">IF(Entities!AS35=0,"",IF(AND(Entities!E35="Yes",Entities!F35=""),"MISSING OWNER","OK"))</f>
        <v/>
      </c>
      <c r="L54" s="32" t="str">
        <f aca="false">IF(Entities!AS35=0,"",IF(COUNTIF(Entities!$B$6:$B$205,Entities!B35)&gt;1,"DUPLICATE","OK"))</f>
        <v/>
      </c>
      <c r="M54" s="32" t="str">
        <f aca="false">IF(Entities!AS35=0,"",IF(COUNTIF(C54:L54,"OK")=10,"OK",IF(COUNTIF(C54:L54,"OK")+COUNTIF(C54:L54,"REVIEW")=10,"REVIEW","CHECK")))</f>
        <v/>
      </c>
    </row>
    <row r="55" customFormat="false" ht="15" hidden="false" customHeight="false" outlineLevel="0" collapsed="false">
      <c r="A55" s="31" t="n">
        <v>36</v>
      </c>
      <c r="B55" s="31" t="str">
        <f aca="false">IF(Entities!AS36=0,"",Entities!B36)</f>
        <v/>
      </c>
      <c r="C55" s="32" t="str">
        <f aca="false">IF(Entities!AS36=0,"",IF(Entities!C36="","MISSING",IF(COUNTIF(JurList,Entities!C36)=0,"NOT IN LIST","OK")))</f>
        <v/>
      </c>
      <c r="D55" s="32" t="str">
        <f aca="false">IF(Entities!AS36=0,"",IF(Entities!G36="","MISSING",IF(Entities!AH36="","NO RATE","OK")))</f>
        <v/>
      </c>
      <c r="E55" s="32" t="str">
        <f aca="false">IF(Entities!AS36=0,"",IF(Entities!Y36="","TOTAL MISSING",IF(ABS(N(Entities!W36)+N(Entities!X36)-N(Entities!Y36))*IF(N(Entities!AH36)=0,1,Entities!AH36)&gt;RevTol,"MISMATCH","OK")))</f>
        <v/>
      </c>
      <c r="F55" s="32" t="str">
        <f aca="false">IF(Entities!AS36=0,"",IF(COUNTIF(Entities!I36:U36,"X")=0,"NONE MARKED",IF(AND(UPPER(Entities!U36)="X",Entities!V36=""),"OTHER NOT DESCRIBED","OK")))</f>
        <v/>
      </c>
      <c r="G55" s="32" t="str">
        <f aca="false">IF(Entities!AS36=0,"",IF(AND(N(Entities!W36)+N(Entities!X36)&gt;0,N(Entities!AE36)=0),"REVIEW","OK"))</f>
        <v/>
      </c>
      <c r="H55" s="32" t="str">
        <f aca="false">IF(Entities!AS36=0,"",IF(OR(N(Entities!AC36)&lt;0,N(Entities!AF36)&lt;0),"NEGATIVE","OK"))</f>
        <v/>
      </c>
      <c r="I55" s="32" t="str">
        <f aca="false">IF(Entities!AS36=0,"",IF(MAX(ABS(N(Entities!AA36)),ABS(N(Entities!AB36)))=0,"OK",IF(ABS(N(Entities!AA36)-N(Entities!AB36))/MAX(ABS(N(Entities!AA36)),ABS(N(Entities!AB36)))&gt;TaxGap,"REVIEW","OK")))</f>
        <v/>
      </c>
      <c r="J55" s="32" t="str">
        <f aca="false">IF(Entities!AS36=0,"",IF(Entities!AG36="Yes","OK","CONFIRM"))</f>
        <v/>
      </c>
      <c r="K55" s="32" t="str">
        <f aca="false">IF(Entities!AS36=0,"",IF(AND(Entities!E36="Yes",Entities!F36=""),"MISSING OWNER","OK"))</f>
        <v/>
      </c>
      <c r="L55" s="32" t="str">
        <f aca="false">IF(Entities!AS36=0,"",IF(COUNTIF(Entities!$B$6:$B$205,Entities!B36)&gt;1,"DUPLICATE","OK"))</f>
        <v/>
      </c>
      <c r="M55" s="32" t="str">
        <f aca="false">IF(Entities!AS36=0,"",IF(COUNTIF(C55:L55,"OK")=10,"OK",IF(COUNTIF(C55:L55,"OK")+COUNTIF(C55:L55,"REVIEW")=10,"REVIEW","CHECK")))</f>
        <v/>
      </c>
    </row>
    <row r="56" customFormat="false" ht="15" hidden="false" customHeight="false" outlineLevel="0" collapsed="false">
      <c r="A56" s="31" t="n">
        <v>37</v>
      </c>
      <c r="B56" s="31" t="str">
        <f aca="false">IF(Entities!AS37=0,"",Entities!B37)</f>
        <v/>
      </c>
      <c r="C56" s="32" t="str">
        <f aca="false">IF(Entities!AS37=0,"",IF(Entities!C37="","MISSING",IF(COUNTIF(JurList,Entities!C37)=0,"NOT IN LIST","OK")))</f>
        <v/>
      </c>
      <c r="D56" s="32" t="str">
        <f aca="false">IF(Entities!AS37=0,"",IF(Entities!G37="","MISSING",IF(Entities!AH37="","NO RATE","OK")))</f>
        <v/>
      </c>
      <c r="E56" s="32" t="str">
        <f aca="false">IF(Entities!AS37=0,"",IF(Entities!Y37="","TOTAL MISSING",IF(ABS(N(Entities!W37)+N(Entities!X37)-N(Entities!Y37))*IF(N(Entities!AH37)=0,1,Entities!AH37)&gt;RevTol,"MISMATCH","OK")))</f>
        <v/>
      </c>
      <c r="F56" s="32" t="str">
        <f aca="false">IF(Entities!AS37=0,"",IF(COUNTIF(Entities!I37:U37,"X")=0,"NONE MARKED",IF(AND(UPPER(Entities!U37)="X",Entities!V37=""),"OTHER NOT DESCRIBED","OK")))</f>
        <v/>
      </c>
      <c r="G56" s="32" t="str">
        <f aca="false">IF(Entities!AS37=0,"",IF(AND(N(Entities!W37)+N(Entities!X37)&gt;0,N(Entities!AE37)=0),"REVIEW","OK"))</f>
        <v/>
      </c>
      <c r="H56" s="32" t="str">
        <f aca="false">IF(Entities!AS37=0,"",IF(OR(N(Entities!AC37)&lt;0,N(Entities!AF37)&lt;0),"NEGATIVE","OK"))</f>
        <v/>
      </c>
      <c r="I56" s="32" t="str">
        <f aca="false">IF(Entities!AS37=0,"",IF(MAX(ABS(N(Entities!AA37)),ABS(N(Entities!AB37)))=0,"OK",IF(ABS(N(Entities!AA37)-N(Entities!AB37))/MAX(ABS(N(Entities!AA37)),ABS(N(Entities!AB37)))&gt;TaxGap,"REVIEW","OK")))</f>
        <v/>
      </c>
      <c r="J56" s="32" t="str">
        <f aca="false">IF(Entities!AS37=0,"",IF(Entities!AG37="Yes","OK","CONFIRM"))</f>
        <v/>
      </c>
      <c r="K56" s="32" t="str">
        <f aca="false">IF(Entities!AS37=0,"",IF(AND(Entities!E37="Yes",Entities!F37=""),"MISSING OWNER","OK"))</f>
        <v/>
      </c>
      <c r="L56" s="32" t="str">
        <f aca="false">IF(Entities!AS37=0,"",IF(COUNTIF(Entities!$B$6:$B$205,Entities!B37)&gt;1,"DUPLICATE","OK"))</f>
        <v/>
      </c>
      <c r="M56" s="32" t="str">
        <f aca="false">IF(Entities!AS37=0,"",IF(COUNTIF(C56:L56,"OK")=10,"OK",IF(COUNTIF(C56:L56,"OK")+COUNTIF(C56:L56,"REVIEW")=10,"REVIEW","CHECK")))</f>
        <v/>
      </c>
    </row>
    <row r="57" customFormat="false" ht="15" hidden="false" customHeight="false" outlineLevel="0" collapsed="false">
      <c r="A57" s="31" t="n">
        <v>38</v>
      </c>
      <c r="B57" s="31" t="str">
        <f aca="false">IF(Entities!AS38=0,"",Entities!B38)</f>
        <v/>
      </c>
      <c r="C57" s="32" t="str">
        <f aca="false">IF(Entities!AS38=0,"",IF(Entities!C38="","MISSING",IF(COUNTIF(JurList,Entities!C38)=0,"NOT IN LIST","OK")))</f>
        <v/>
      </c>
      <c r="D57" s="32" t="str">
        <f aca="false">IF(Entities!AS38=0,"",IF(Entities!G38="","MISSING",IF(Entities!AH38="","NO RATE","OK")))</f>
        <v/>
      </c>
      <c r="E57" s="32" t="str">
        <f aca="false">IF(Entities!AS38=0,"",IF(Entities!Y38="","TOTAL MISSING",IF(ABS(N(Entities!W38)+N(Entities!X38)-N(Entities!Y38))*IF(N(Entities!AH38)=0,1,Entities!AH38)&gt;RevTol,"MISMATCH","OK")))</f>
        <v/>
      </c>
      <c r="F57" s="32" t="str">
        <f aca="false">IF(Entities!AS38=0,"",IF(COUNTIF(Entities!I38:U38,"X")=0,"NONE MARKED",IF(AND(UPPER(Entities!U38)="X",Entities!V38=""),"OTHER NOT DESCRIBED","OK")))</f>
        <v/>
      </c>
      <c r="G57" s="32" t="str">
        <f aca="false">IF(Entities!AS38=0,"",IF(AND(N(Entities!W38)+N(Entities!X38)&gt;0,N(Entities!AE38)=0),"REVIEW","OK"))</f>
        <v/>
      </c>
      <c r="H57" s="32" t="str">
        <f aca="false">IF(Entities!AS38=0,"",IF(OR(N(Entities!AC38)&lt;0,N(Entities!AF38)&lt;0),"NEGATIVE","OK"))</f>
        <v/>
      </c>
      <c r="I57" s="32" t="str">
        <f aca="false">IF(Entities!AS38=0,"",IF(MAX(ABS(N(Entities!AA38)),ABS(N(Entities!AB38)))=0,"OK",IF(ABS(N(Entities!AA38)-N(Entities!AB38))/MAX(ABS(N(Entities!AA38)),ABS(N(Entities!AB38)))&gt;TaxGap,"REVIEW","OK")))</f>
        <v/>
      </c>
      <c r="J57" s="32" t="str">
        <f aca="false">IF(Entities!AS38=0,"",IF(Entities!AG38="Yes","OK","CONFIRM"))</f>
        <v/>
      </c>
      <c r="K57" s="32" t="str">
        <f aca="false">IF(Entities!AS38=0,"",IF(AND(Entities!E38="Yes",Entities!F38=""),"MISSING OWNER","OK"))</f>
        <v/>
      </c>
      <c r="L57" s="32" t="str">
        <f aca="false">IF(Entities!AS38=0,"",IF(COUNTIF(Entities!$B$6:$B$205,Entities!B38)&gt;1,"DUPLICATE","OK"))</f>
        <v/>
      </c>
      <c r="M57" s="32" t="str">
        <f aca="false">IF(Entities!AS38=0,"",IF(COUNTIF(C57:L57,"OK")=10,"OK",IF(COUNTIF(C57:L57,"OK")+COUNTIF(C57:L57,"REVIEW")=10,"REVIEW","CHECK")))</f>
        <v/>
      </c>
    </row>
    <row r="58" customFormat="false" ht="15" hidden="false" customHeight="false" outlineLevel="0" collapsed="false">
      <c r="A58" s="31" t="n">
        <v>39</v>
      </c>
      <c r="B58" s="31" t="str">
        <f aca="false">IF(Entities!AS39=0,"",Entities!B39)</f>
        <v/>
      </c>
      <c r="C58" s="32" t="str">
        <f aca="false">IF(Entities!AS39=0,"",IF(Entities!C39="","MISSING",IF(COUNTIF(JurList,Entities!C39)=0,"NOT IN LIST","OK")))</f>
        <v/>
      </c>
      <c r="D58" s="32" t="str">
        <f aca="false">IF(Entities!AS39=0,"",IF(Entities!G39="","MISSING",IF(Entities!AH39="","NO RATE","OK")))</f>
        <v/>
      </c>
      <c r="E58" s="32" t="str">
        <f aca="false">IF(Entities!AS39=0,"",IF(Entities!Y39="","TOTAL MISSING",IF(ABS(N(Entities!W39)+N(Entities!X39)-N(Entities!Y39))*IF(N(Entities!AH39)=0,1,Entities!AH39)&gt;RevTol,"MISMATCH","OK")))</f>
        <v/>
      </c>
      <c r="F58" s="32" t="str">
        <f aca="false">IF(Entities!AS39=0,"",IF(COUNTIF(Entities!I39:U39,"X")=0,"NONE MARKED",IF(AND(UPPER(Entities!U39)="X",Entities!V39=""),"OTHER NOT DESCRIBED","OK")))</f>
        <v/>
      </c>
      <c r="G58" s="32" t="str">
        <f aca="false">IF(Entities!AS39=0,"",IF(AND(N(Entities!W39)+N(Entities!X39)&gt;0,N(Entities!AE39)=0),"REVIEW","OK"))</f>
        <v/>
      </c>
      <c r="H58" s="32" t="str">
        <f aca="false">IF(Entities!AS39=0,"",IF(OR(N(Entities!AC39)&lt;0,N(Entities!AF39)&lt;0),"NEGATIVE","OK"))</f>
        <v/>
      </c>
      <c r="I58" s="32" t="str">
        <f aca="false">IF(Entities!AS39=0,"",IF(MAX(ABS(N(Entities!AA39)),ABS(N(Entities!AB39)))=0,"OK",IF(ABS(N(Entities!AA39)-N(Entities!AB39))/MAX(ABS(N(Entities!AA39)),ABS(N(Entities!AB39)))&gt;TaxGap,"REVIEW","OK")))</f>
        <v/>
      </c>
      <c r="J58" s="32" t="str">
        <f aca="false">IF(Entities!AS39=0,"",IF(Entities!AG39="Yes","OK","CONFIRM"))</f>
        <v/>
      </c>
      <c r="K58" s="32" t="str">
        <f aca="false">IF(Entities!AS39=0,"",IF(AND(Entities!E39="Yes",Entities!F39=""),"MISSING OWNER","OK"))</f>
        <v/>
      </c>
      <c r="L58" s="32" t="str">
        <f aca="false">IF(Entities!AS39=0,"",IF(COUNTIF(Entities!$B$6:$B$205,Entities!B39)&gt;1,"DUPLICATE","OK"))</f>
        <v/>
      </c>
      <c r="M58" s="32" t="str">
        <f aca="false">IF(Entities!AS39=0,"",IF(COUNTIF(C58:L58,"OK")=10,"OK",IF(COUNTIF(C58:L58,"OK")+COUNTIF(C58:L58,"REVIEW")=10,"REVIEW","CHECK")))</f>
        <v/>
      </c>
    </row>
    <row r="59" customFormat="false" ht="15" hidden="false" customHeight="false" outlineLevel="0" collapsed="false">
      <c r="A59" s="31" t="n">
        <v>40</v>
      </c>
      <c r="B59" s="31" t="str">
        <f aca="false">IF(Entities!AS40=0,"",Entities!B40)</f>
        <v/>
      </c>
      <c r="C59" s="32" t="str">
        <f aca="false">IF(Entities!AS40=0,"",IF(Entities!C40="","MISSING",IF(COUNTIF(JurList,Entities!C40)=0,"NOT IN LIST","OK")))</f>
        <v/>
      </c>
      <c r="D59" s="32" t="str">
        <f aca="false">IF(Entities!AS40=0,"",IF(Entities!G40="","MISSING",IF(Entities!AH40="","NO RATE","OK")))</f>
        <v/>
      </c>
      <c r="E59" s="32" t="str">
        <f aca="false">IF(Entities!AS40=0,"",IF(Entities!Y40="","TOTAL MISSING",IF(ABS(N(Entities!W40)+N(Entities!X40)-N(Entities!Y40))*IF(N(Entities!AH40)=0,1,Entities!AH40)&gt;RevTol,"MISMATCH","OK")))</f>
        <v/>
      </c>
      <c r="F59" s="32" t="str">
        <f aca="false">IF(Entities!AS40=0,"",IF(COUNTIF(Entities!I40:U40,"X")=0,"NONE MARKED",IF(AND(UPPER(Entities!U40)="X",Entities!V40=""),"OTHER NOT DESCRIBED","OK")))</f>
        <v/>
      </c>
      <c r="G59" s="32" t="str">
        <f aca="false">IF(Entities!AS40=0,"",IF(AND(N(Entities!W40)+N(Entities!X40)&gt;0,N(Entities!AE40)=0),"REVIEW","OK"))</f>
        <v/>
      </c>
      <c r="H59" s="32" t="str">
        <f aca="false">IF(Entities!AS40=0,"",IF(OR(N(Entities!AC40)&lt;0,N(Entities!AF40)&lt;0),"NEGATIVE","OK"))</f>
        <v/>
      </c>
      <c r="I59" s="32" t="str">
        <f aca="false">IF(Entities!AS40=0,"",IF(MAX(ABS(N(Entities!AA40)),ABS(N(Entities!AB40)))=0,"OK",IF(ABS(N(Entities!AA40)-N(Entities!AB40))/MAX(ABS(N(Entities!AA40)),ABS(N(Entities!AB40)))&gt;TaxGap,"REVIEW","OK")))</f>
        <v/>
      </c>
      <c r="J59" s="32" t="str">
        <f aca="false">IF(Entities!AS40=0,"",IF(Entities!AG40="Yes","OK","CONFIRM"))</f>
        <v/>
      </c>
      <c r="K59" s="32" t="str">
        <f aca="false">IF(Entities!AS40=0,"",IF(AND(Entities!E40="Yes",Entities!F40=""),"MISSING OWNER","OK"))</f>
        <v/>
      </c>
      <c r="L59" s="32" t="str">
        <f aca="false">IF(Entities!AS40=0,"",IF(COUNTIF(Entities!$B$6:$B$205,Entities!B40)&gt;1,"DUPLICATE","OK"))</f>
        <v/>
      </c>
      <c r="M59" s="32" t="str">
        <f aca="false">IF(Entities!AS40=0,"",IF(COUNTIF(C59:L59,"OK")=10,"OK",IF(COUNTIF(C59:L59,"OK")+COUNTIF(C59:L59,"REVIEW")=10,"REVIEW","CHECK")))</f>
        <v/>
      </c>
    </row>
    <row r="60" customFormat="false" ht="15" hidden="false" customHeight="false" outlineLevel="0" collapsed="false">
      <c r="A60" s="31" t="n">
        <v>41</v>
      </c>
      <c r="B60" s="31" t="str">
        <f aca="false">IF(Entities!AS41=0,"",Entities!B41)</f>
        <v/>
      </c>
      <c r="C60" s="32" t="str">
        <f aca="false">IF(Entities!AS41=0,"",IF(Entities!C41="","MISSING",IF(COUNTIF(JurList,Entities!C41)=0,"NOT IN LIST","OK")))</f>
        <v/>
      </c>
      <c r="D60" s="32" t="str">
        <f aca="false">IF(Entities!AS41=0,"",IF(Entities!G41="","MISSING",IF(Entities!AH41="","NO RATE","OK")))</f>
        <v/>
      </c>
      <c r="E60" s="32" t="str">
        <f aca="false">IF(Entities!AS41=0,"",IF(Entities!Y41="","TOTAL MISSING",IF(ABS(N(Entities!W41)+N(Entities!X41)-N(Entities!Y41))*IF(N(Entities!AH41)=0,1,Entities!AH41)&gt;RevTol,"MISMATCH","OK")))</f>
        <v/>
      </c>
      <c r="F60" s="32" t="str">
        <f aca="false">IF(Entities!AS41=0,"",IF(COUNTIF(Entities!I41:U41,"X")=0,"NONE MARKED",IF(AND(UPPER(Entities!U41)="X",Entities!V41=""),"OTHER NOT DESCRIBED","OK")))</f>
        <v/>
      </c>
      <c r="G60" s="32" t="str">
        <f aca="false">IF(Entities!AS41=0,"",IF(AND(N(Entities!W41)+N(Entities!X41)&gt;0,N(Entities!AE41)=0),"REVIEW","OK"))</f>
        <v/>
      </c>
      <c r="H60" s="32" t="str">
        <f aca="false">IF(Entities!AS41=0,"",IF(OR(N(Entities!AC41)&lt;0,N(Entities!AF41)&lt;0),"NEGATIVE","OK"))</f>
        <v/>
      </c>
      <c r="I60" s="32" t="str">
        <f aca="false">IF(Entities!AS41=0,"",IF(MAX(ABS(N(Entities!AA41)),ABS(N(Entities!AB41)))=0,"OK",IF(ABS(N(Entities!AA41)-N(Entities!AB41))/MAX(ABS(N(Entities!AA41)),ABS(N(Entities!AB41)))&gt;TaxGap,"REVIEW","OK")))</f>
        <v/>
      </c>
      <c r="J60" s="32" t="str">
        <f aca="false">IF(Entities!AS41=0,"",IF(Entities!AG41="Yes","OK","CONFIRM"))</f>
        <v/>
      </c>
      <c r="K60" s="32" t="str">
        <f aca="false">IF(Entities!AS41=0,"",IF(AND(Entities!E41="Yes",Entities!F41=""),"MISSING OWNER","OK"))</f>
        <v/>
      </c>
      <c r="L60" s="32" t="str">
        <f aca="false">IF(Entities!AS41=0,"",IF(COUNTIF(Entities!$B$6:$B$205,Entities!B41)&gt;1,"DUPLICATE","OK"))</f>
        <v/>
      </c>
      <c r="M60" s="32" t="str">
        <f aca="false">IF(Entities!AS41=0,"",IF(COUNTIF(C60:L60,"OK")=10,"OK",IF(COUNTIF(C60:L60,"OK")+COUNTIF(C60:L60,"REVIEW")=10,"REVIEW","CHECK")))</f>
        <v/>
      </c>
    </row>
    <row r="61" customFormat="false" ht="15" hidden="false" customHeight="false" outlineLevel="0" collapsed="false">
      <c r="A61" s="31" t="n">
        <v>42</v>
      </c>
      <c r="B61" s="31" t="str">
        <f aca="false">IF(Entities!AS42=0,"",Entities!B42)</f>
        <v/>
      </c>
      <c r="C61" s="32" t="str">
        <f aca="false">IF(Entities!AS42=0,"",IF(Entities!C42="","MISSING",IF(COUNTIF(JurList,Entities!C42)=0,"NOT IN LIST","OK")))</f>
        <v/>
      </c>
      <c r="D61" s="32" t="str">
        <f aca="false">IF(Entities!AS42=0,"",IF(Entities!G42="","MISSING",IF(Entities!AH42="","NO RATE","OK")))</f>
        <v/>
      </c>
      <c r="E61" s="32" t="str">
        <f aca="false">IF(Entities!AS42=0,"",IF(Entities!Y42="","TOTAL MISSING",IF(ABS(N(Entities!W42)+N(Entities!X42)-N(Entities!Y42))*IF(N(Entities!AH42)=0,1,Entities!AH42)&gt;RevTol,"MISMATCH","OK")))</f>
        <v/>
      </c>
      <c r="F61" s="32" t="str">
        <f aca="false">IF(Entities!AS42=0,"",IF(COUNTIF(Entities!I42:U42,"X")=0,"NONE MARKED",IF(AND(UPPER(Entities!U42)="X",Entities!V42=""),"OTHER NOT DESCRIBED","OK")))</f>
        <v/>
      </c>
      <c r="G61" s="32" t="str">
        <f aca="false">IF(Entities!AS42=0,"",IF(AND(N(Entities!W42)+N(Entities!X42)&gt;0,N(Entities!AE42)=0),"REVIEW","OK"))</f>
        <v/>
      </c>
      <c r="H61" s="32" t="str">
        <f aca="false">IF(Entities!AS42=0,"",IF(OR(N(Entities!AC42)&lt;0,N(Entities!AF42)&lt;0),"NEGATIVE","OK"))</f>
        <v/>
      </c>
      <c r="I61" s="32" t="str">
        <f aca="false">IF(Entities!AS42=0,"",IF(MAX(ABS(N(Entities!AA42)),ABS(N(Entities!AB42)))=0,"OK",IF(ABS(N(Entities!AA42)-N(Entities!AB42))/MAX(ABS(N(Entities!AA42)),ABS(N(Entities!AB42)))&gt;TaxGap,"REVIEW","OK")))</f>
        <v/>
      </c>
      <c r="J61" s="32" t="str">
        <f aca="false">IF(Entities!AS42=0,"",IF(Entities!AG42="Yes","OK","CONFIRM"))</f>
        <v/>
      </c>
      <c r="K61" s="32" t="str">
        <f aca="false">IF(Entities!AS42=0,"",IF(AND(Entities!E42="Yes",Entities!F42=""),"MISSING OWNER","OK"))</f>
        <v/>
      </c>
      <c r="L61" s="32" t="str">
        <f aca="false">IF(Entities!AS42=0,"",IF(COUNTIF(Entities!$B$6:$B$205,Entities!B42)&gt;1,"DUPLICATE","OK"))</f>
        <v/>
      </c>
      <c r="M61" s="32" t="str">
        <f aca="false">IF(Entities!AS42=0,"",IF(COUNTIF(C61:L61,"OK")=10,"OK",IF(COUNTIF(C61:L61,"OK")+COUNTIF(C61:L61,"REVIEW")=10,"REVIEW","CHECK")))</f>
        <v/>
      </c>
    </row>
    <row r="62" customFormat="false" ht="15" hidden="false" customHeight="false" outlineLevel="0" collapsed="false">
      <c r="A62" s="31" t="n">
        <v>43</v>
      </c>
      <c r="B62" s="31" t="str">
        <f aca="false">IF(Entities!AS43=0,"",Entities!B43)</f>
        <v/>
      </c>
      <c r="C62" s="32" t="str">
        <f aca="false">IF(Entities!AS43=0,"",IF(Entities!C43="","MISSING",IF(COUNTIF(JurList,Entities!C43)=0,"NOT IN LIST","OK")))</f>
        <v/>
      </c>
      <c r="D62" s="32" t="str">
        <f aca="false">IF(Entities!AS43=0,"",IF(Entities!G43="","MISSING",IF(Entities!AH43="","NO RATE","OK")))</f>
        <v/>
      </c>
      <c r="E62" s="32" t="str">
        <f aca="false">IF(Entities!AS43=0,"",IF(Entities!Y43="","TOTAL MISSING",IF(ABS(N(Entities!W43)+N(Entities!X43)-N(Entities!Y43))*IF(N(Entities!AH43)=0,1,Entities!AH43)&gt;RevTol,"MISMATCH","OK")))</f>
        <v/>
      </c>
      <c r="F62" s="32" t="str">
        <f aca="false">IF(Entities!AS43=0,"",IF(COUNTIF(Entities!I43:U43,"X")=0,"NONE MARKED",IF(AND(UPPER(Entities!U43)="X",Entities!V43=""),"OTHER NOT DESCRIBED","OK")))</f>
        <v/>
      </c>
      <c r="G62" s="32" t="str">
        <f aca="false">IF(Entities!AS43=0,"",IF(AND(N(Entities!W43)+N(Entities!X43)&gt;0,N(Entities!AE43)=0),"REVIEW","OK"))</f>
        <v/>
      </c>
      <c r="H62" s="32" t="str">
        <f aca="false">IF(Entities!AS43=0,"",IF(OR(N(Entities!AC43)&lt;0,N(Entities!AF43)&lt;0),"NEGATIVE","OK"))</f>
        <v/>
      </c>
      <c r="I62" s="32" t="str">
        <f aca="false">IF(Entities!AS43=0,"",IF(MAX(ABS(N(Entities!AA43)),ABS(N(Entities!AB43)))=0,"OK",IF(ABS(N(Entities!AA43)-N(Entities!AB43))/MAX(ABS(N(Entities!AA43)),ABS(N(Entities!AB43)))&gt;TaxGap,"REVIEW","OK")))</f>
        <v/>
      </c>
      <c r="J62" s="32" t="str">
        <f aca="false">IF(Entities!AS43=0,"",IF(Entities!AG43="Yes","OK","CONFIRM"))</f>
        <v/>
      </c>
      <c r="K62" s="32" t="str">
        <f aca="false">IF(Entities!AS43=0,"",IF(AND(Entities!E43="Yes",Entities!F43=""),"MISSING OWNER","OK"))</f>
        <v/>
      </c>
      <c r="L62" s="32" t="str">
        <f aca="false">IF(Entities!AS43=0,"",IF(COUNTIF(Entities!$B$6:$B$205,Entities!B43)&gt;1,"DUPLICATE","OK"))</f>
        <v/>
      </c>
      <c r="M62" s="32" t="str">
        <f aca="false">IF(Entities!AS43=0,"",IF(COUNTIF(C62:L62,"OK")=10,"OK",IF(COUNTIF(C62:L62,"OK")+COUNTIF(C62:L62,"REVIEW")=10,"REVIEW","CHECK")))</f>
        <v/>
      </c>
    </row>
    <row r="63" customFormat="false" ht="15" hidden="false" customHeight="false" outlineLevel="0" collapsed="false">
      <c r="A63" s="31" t="n">
        <v>44</v>
      </c>
      <c r="B63" s="31" t="str">
        <f aca="false">IF(Entities!AS44=0,"",Entities!B44)</f>
        <v/>
      </c>
      <c r="C63" s="32" t="str">
        <f aca="false">IF(Entities!AS44=0,"",IF(Entities!C44="","MISSING",IF(COUNTIF(JurList,Entities!C44)=0,"NOT IN LIST","OK")))</f>
        <v/>
      </c>
      <c r="D63" s="32" t="str">
        <f aca="false">IF(Entities!AS44=0,"",IF(Entities!G44="","MISSING",IF(Entities!AH44="","NO RATE","OK")))</f>
        <v/>
      </c>
      <c r="E63" s="32" t="str">
        <f aca="false">IF(Entities!AS44=0,"",IF(Entities!Y44="","TOTAL MISSING",IF(ABS(N(Entities!W44)+N(Entities!X44)-N(Entities!Y44))*IF(N(Entities!AH44)=0,1,Entities!AH44)&gt;RevTol,"MISMATCH","OK")))</f>
        <v/>
      </c>
      <c r="F63" s="32" t="str">
        <f aca="false">IF(Entities!AS44=0,"",IF(COUNTIF(Entities!I44:U44,"X")=0,"NONE MARKED",IF(AND(UPPER(Entities!U44)="X",Entities!V44=""),"OTHER NOT DESCRIBED","OK")))</f>
        <v/>
      </c>
      <c r="G63" s="32" t="str">
        <f aca="false">IF(Entities!AS44=0,"",IF(AND(N(Entities!W44)+N(Entities!X44)&gt;0,N(Entities!AE44)=0),"REVIEW","OK"))</f>
        <v/>
      </c>
      <c r="H63" s="32" t="str">
        <f aca="false">IF(Entities!AS44=0,"",IF(OR(N(Entities!AC44)&lt;0,N(Entities!AF44)&lt;0),"NEGATIVE","OK"))</f>
        <v/>
      </c>
      <c r="I63" s="32" t="str">
        <f aca="false">IF(Entities!AS44=0,"",IF(MAX(ABS(N(Entities!AA44)),ABS(N(Entities!AB44)))=0,"OK",IF(ABS(N(Entities!AA44)-N(Entities!AB44))/MAX(ABS(N(Entities!AA44)),ABS(N(Entities!AB44)))&gt;TaxGap,"REVIEW","OK")))</f>
        <v/>
      </c>
      <c r="J63" s="32" t="str">
        <f aca="false">IF(Entities!AS44=0,"",IF(Entities!AG44="Yes","OK","CONFIRM"))</f>
        <v/>
      </c>
      <c r="K63" s="32" t="str">
        <f aca="false">IF(Entities!AS44=0,"",IF(AND(Entities!E44="Yes",Entities!F44=""),"MISSING OWNER","OK"))</f>
        <v/>
      </c>
      <c r="L63" s="32" t="str">
        <f aca="false">IF(Entities!AS44=0,"",IF(COUNTIF(Entities!$B$6:$B$205,Entities!B44)&gt;1,"DUPLICATE","OK"))</f>
        <v/>
      </c>
      <c r="M63" s="32" t="str">
        <f aca="false">IF(Entities!AS44=0,"",IF(COUNTIF(C63:L63,"OK")=10,"OK",IF(COUNTIF(C63:L63,"OK")+COUNTIF(C63:L63,"REVIEW")=10,"REVIEW","CHECK")))</f>
        <v/>
      </c>
    </row>
    <row r="64" customFormat="false" ht="15" hidden="false" customHeight="false" outlineLevel="0" collapsed="false">
      <c r="A64" s="31" t="n">
        <v>45</v>
      </c>
      <c r="B64" s="31" t="str">
        <f aca="false">IF(Entities!AS45=0,"",Entities!B45)</f>
        <v/>
      </c>
      <c r="C64" s="32" t="str">
        <f aca="false">IF(Entities!AS45=0,"",IF(Entities!C45="","MISSING",IF(COUNTIF(JurList,Entities!C45)=0,"NOT IN LIST","OK")))</f>
        <v/>
      </c>
      <c r="D64" s="32" t="str">
        <f aca="false">IF(Entities!AS45=0,"",IF(Entities!G45="","MISSING",IF(Entities!AH45="","NO RATE","OK")))</f>
        <v/>
      </c>
      <c r="E64" s="32" t="str">
        <f aca="false">IF(Entities!AS45=0,"",IF(Entities!Y45="","TOTAL MISSING",IF(ABS(N(Entities!W45)+N(Entities!X45)-N(Entities!Y45))*IF(N(Entities!AH45)=0,1,Entities!AH45)&gt;RevTol,"MISMATCH","OK")))</f>
        <v/>
      </c>
      <c r="F64" s="32" t="str">
        <f aca="false">IF(Entities!AS45=0,"",IF(COUNTIF(Entities!I45:U45,"X")=0,"NONE MARKED",IF(AND(UPPER(Entities!U45)="X",Entities!V45=""),"OTHER NOT DESCRIBED","OK")))</f>
        <v/>
      </c>
      <c r="G64" s="32" t="str">
        <f aca="false">IF(Entities!AS45=0,"",IF(AND(N(Entities!W45)+N(Entities!X45)&gt;0,N(Entities!AE45)=0),"REVIEW","OK"))</f>
        <v/>
      </c>
      <c r="H64" s="32" t="str">
        <f aca="false">IF(Entities!AS45=0,"",IF(OR(N(Entities!AC45)&lt;0,N(Entities!AF45)&lt;0),"NEGATIVE","OK"))</f>
        <v/>
      </c>
      <c r="I64" s="32" t="str">
        <f aca="false">IF(Entities!AS45=0,"",IF(MAX(ABS(N(Entities!AA45)),ABS(N(Entities!AB45)))=0,"OK",IF(ABS(N(Entities!AA45)-N(Entities!AB45))/MAX(ABS(N(Entities!AA45)),ABS(N(Entities!AB45)))&gt;TaxGap,"REVIEW","OK")))</f>
        <v/>
      </c>
      <c r="J64" s="32" t="str">
        <f aca="false">IF(Entities!AS45=0,"",IF(Entities!AG45="Yes","OK","CONFIRM"))</f>
        <v/>
      </c>
      <c r="K64" s="32" t="str">
        <f aca="false">IF(Entities!AS45=0,"",IF(AND(Entities!E45="Yes",Entities!F45=""),"MISSING OWNER","OK"))</f>
        <v/>
      </c>
      <c r="L64" s="32" t="str">
        <f aca="false">IF(Entities!AS45=0,"",IF(COUNTIF(Entities!$B$6:$B$205,Entities!B45)&gt;1,"DUPLICATE","OK"))</f>
        <v/>
      </c>
      <c r="M64" s="32" t="str">
        <f aca="false">IF(Entities!AS45=0,"",IF(COUNTIF(C64:L64,"OK")=10,"OK",IF(COUNTIF(C64:L64,"OK")+COUNTIF(C64:L64,"REVIEW")=10,"REVIEW","CHECK")))</f>
        <v/>
      </c>
    </row>
    <row r="65" customFormat="false" ht="15" hidden="false" customHeight="false" outlineLevel="0" collapsed="false">
      <c r="A65" s="31" t="n">
        <v>46</v>
      </c>
      <c r="B65" s="31" t="str">
        <f aca="false">IF(Entities!AS46=0,"",Entities!B46)</f>
        <v/>
      </c>
      <c r="C65" s="32" t="str">
        <f aca="false">IF(Entities!AS46=0,"",IF(Entities!C46="","MISSING",IF(COUNTIF(JurList,Entities!C46)=0,"NOT IN LIST","OK")))</f>
        <v/>
      </c>
      <c r="D65" s="32" t="str">
        <f aca="false">IF(Entities!AS46=0,"",IF(Entities!G46="","MISSING",IF(Entities!AH46="","NO RATE","OK")))</f>
        <v/>
      </c>
      <c r="E65" s="32" t="str">
        <f aca="false">IF(Entities!AS46=0,"",IF(Entities!Y46="","TOTAL MISSING",IF(ABS(N(Entities!W46)+N(Entities!X46)-N(Entities!Y46))*IF(N(Entities!AH46)=0,1,Entities!AH46)&gt;RevTol,"MISMATCH","OK")))</f>
        <v/>
      </c>
      <c r="F65" s="32" t="str">
        <f aca="false">IF(Entities!AS46=0,"",IF(COUNTIF(Entities!I46:U46,"X")=0,"NONE MARKED",IF(AND(UPPER(Entities!U46)="X",Entities!V46=""),"OTHER NOT DESCRIBED","OK")))</f>
        <v/>
      </c>
      <c r="G65" s="32" t="str">
        <f aca="false">IF(Entities!AS46=0,"",IF(AND(N(Entities!W46)+N(Entities!X46)&gt;0,N(Entities!AE46)=0),"REVIEW","OK"))</f>
        <v/>
      </c>
      <c r="H65" s="32" t="str">
        <f aca="false">IF(Entities!AS46=0,"",IF(OR(N(Entities!AC46)&lt;0,N(Entities!AF46)&lt;0),"NEGATIVE","OK"))</f>
        <v/>
      </c>
      <c r="I65" s="32" t="str">
        <f aca="false">IF(Entities!AS46=0,"",IF(MAX(ABS(N(Entities!AA46)),ABS(N(Entities!AB46)))=0,"OK",IF(ABS(N(Entities!AA46)-N(Entities!AB46))/MAX(ABS(N(Entities!AA46)),ABS(N(Entities!AB46)))&gt;TaxGap,"REVIEW","OK")))</f>
        <v/>
      </c>
      <c r="J65" s="32" t="str">
        <f aca="false">IF(Entities!AS46=0,"",IF(Entities!AG46="Yes","OK","CONFIRM"))</f>
        <v/>
      </c>
      <c r="K65" s="32" t="str">
        <f aca="false">IF(Entities!AS46=0,"",IF(AND(Entities!E46="Yes",Entities!F46=""),"MISSING OWNER","OK"))</f>
        <v/>
      </c>
      <c r="L65" s="32" t="str">
        <f aca="false">IF(Entities!AS46=0,"",IF(COUNTIF(Entities!$B$6:$B$205,Entities!B46)&gt;1,"DUPLICATE","OK"))</f>
        <v/>
      </c>
      <c r="M65" s="32" t="str">
        <f aca="false">IF(Entities!AS46=0,"",IF(COUNTIF(C65:L65,"OK")=10,"OK",IF(COUNTIF(C65:L65,"OK")+COUNTIF(C65:L65,"REVIEW")=10,"REVIEW","CHECK")))</f>
        <v/>
      </c>
    </row>
    <row r="66" customFormat="false" ht="15" hidden="false" customHeight="false" outlineLevel="0" collapsed="false">
      <c r="A66" s="31" t="n">
        <v>47</v>
      </c>
      <c r="B66" s="31" t="str">
        <f aca="false">IF(Entities!AS47=0,"",Entities!B47)</f>
        <v/>
      </c>
      <c r="C66" s="32" t="str">
        <f aca="false">IF(Entities!AS47=0,"",IF(Entities!C47="","MISSING",IF(COUNTIF(JurList,Entities!C47)=0,"NOT IN LIST","OK")))</f>
        <v/>
      </c>
      <c r="D66" s="32" t="str">
        <f aca="false">IF(Entities!AS47=0,"",IF(Entities!G47="","MISSING",IF(Entities!AH47="","NO RATE","OK")))</f>
        <v/>
      </c>
      <c r="E66" s="32" t="str">
        <f aca="false">IF(Entities!AS47=0,"",IF(Entities!Y47="","TOTAL MISSING",IF(ABS(N(Entities!W47)+N(Entities!X47)-N(Entities!Y47))*IF(N(Entities!AH47)=0,1,Entities!AH47)&gt;RevTol,"MISMATCH","OK")))</f>
        <v/>
      </c>
      <c r="F66" s="32" t="str">
        <f aca="false">IF(Entities!AS47=0,"",IF(COUNTIF(Entities!I47:U47,"X")=0,"NONE MARKED",IF(AND(UPPER(Entities!U47)="X",Entities!V47=""),"OTHER NOT DESCRIBED","OK")))</f>
        <v/>
      </c>
      <c r="G66" s="32" t="str">
        <f aca="false">IF(Entities!AS47=0,"",IF(AND(N(Entities!W47)+N(Entities!X47)&gt;0,N(Entities!AE47)=0),"REVIEW","OK"))</f>
        <v/>
      </c>
      <c r="H66" s="32" t="str">
        <f aca="false">IF(Entities!AS47=0,"",IF(OR(N(Entities!AC47)&lt;0,N(Entities!AF47)&lt;0),"NEGATIVE","OK"))</f>
        <v/>
      </c>
      <c r="I66" s="32" t="str">
        <f aca="false">IF(Entities!AS47=0,"",IF(MAX(ABS(N(Entities!AA47)),ABS(N(Entities!AB47)))=0,"OK",IF(ABS(N(Entities!AA47)-N(Entities!AB47))/MAX(ABS(N(Entities!AA47)),ABS(N(Entities!AB47)))&gt;TaxGap,"REVIEW","OK")))</f>
        <v/>
      </c>
      <c r="J66" s="32" t="str">
        <f aca="false">IF(Entities!AS47=0,"",IF(Entities!AG47="Yes","OK","CONFIRM"))</f>
        <v/>
      </c>
      <c r="K66" s="32" t="str">
        <f aca="false">IF(Entities!AS47=0,"",IF(AND(Entities!E47="Yes",Entities!F47=""),"MISSING OWNER","OK"))</f>
        <v/>
      </c>
      <c r="L66" s="32" t="str">
        <f aca="false">IF(Entities!AS47=0,"",IF(COUNTIF(Entities!$B$6:$B$205,Entities!B47)&gt;1,"DUPLICATE","OK"))</f>
        <v/>
      </c>
      <c r="M66" s="32" t="str">
        <f aca="false">IF(Entities!AS47=0,"",IF(COUNTIF(C66:L66,"OK")=10,"OK",IF(COUNTIF(C66:L66,"OK")+COUNTIF(C66:L66,"REVIEW")=10,"REVIEW","CHECK")))</f>
        <v/>
      </c>
    </row>
    <row r="67" customFormat="false" ht="15" hidden="false" customHeight="false" outlineLevel="0" collapsed="false">
      <c r="A67" s="31" t="n">
        <v>48</v>
      </c>
      <c r="B67" s="31" t="str">
        <f aca="false">IF(Entities!AS48=0,"",Entities!B48)</f>
        <v/>
      </c>
      <c r="C67" s="32" t="str">
        <f aca="false">IF(Entities!AS48=0,"",IF(Entities!C48="","MISSING",IF(COUNTIF(JurList,Entities!C48)=0,"NOT IN LIST","OK")))</f>
        <v/>
      </c>
      <c r="D67" s="32" t="str">
        <f aca="false">IF(Entities!AS48=0,"",IF(Entities!G48="","MISSING",IF(Entities!AH48="","NO RATE","OK")))</f>
        <v/>
      </c>
      <c r="E67" s="32" t="str">
        <f aca="false">IF(Entities!AS48=0,"",IF(Entities!Y48="","TOTAL MISSING",IF(ABS(N(Entities!W48)+N(Entities!X48)-N(Entities!Y48))*IF(N(Entities!AH48)=0,1,Entities!AH48)&gt;RevTol,"MISMATCH","OK")))</f>
        <v/>
      </c>
      <c r="F67" s="32" t="str">
        <f aca="false">IF(Entities!AS48=0,"",IF(COUNTIF(Entities!I48:U48,"X")=0,"NONE MARKED",IF(AND(UPPER(Entities!U48)="X",Entities!V48=""),"OTHER NOT DESCRIBED","OK")))</f>
        <v/>
      </c>
      <c r="G67" s="32" t="str">
        <f aca="false">IF(Entities!AS48=0,"",IF(AND(N(Entities!W48)+N(Entities!X48)&gt;0,N(Entities!AE48)=0),"REVIEW","OK"))</f>
        <v/>
      </c>
      <c r="H67" s="32" t="str">
        <f aca="false">IF(Entities!AS48=0,"",IF(OR(N(Entities!AC48)&lt;0,N(Entities!AF48)&lt;0),"NEGATIVE","OK"))</f>
        <v/>
      </c>
      <c r="I67" s="32" t="str">
        <f aca="false">IF(Entities!AS48=0,"",IF(MAX(ABS(N(Entities!AA48)),ABS(N(Entities!AB48)))=0,"OK",IF(ABS(N(Entities!AA48)-N(Entities!AB48))/MAX(ABS(N(Entities!AA48)),ABS(N(Entities!AB48)))&gt;TaxGap,"REVIEW","OK")))</f>
        <v/>
      </c>
      <c r="J67" s="32" t="str">
        <f aca="false">IF(Entities!AS48=0,"",IF(Entities!AG48="Yes","OK","CONFIRM"))</f>
        <v/>
      </c>
      <c r="K67" s="32" t="str">
        <f aca="false">IF(Entities!AS48=0,"",IF(AND(Entities!E48="Yes",Entities!F48=""),"MISSING OWNER","OK"))</f>
        <v/>
      </c>
      <c r="L67" s="32" t="str">
        <f aca="false">IF(Entities!AS48=0,"",IF(COUNTIF(Entities!$B$6:$B$205,Entities!B48)&gt;1,"DUPLICATE","OK"))</f>
        <v/>
      </c>
      <c r="M67" s="32" t="str">
        <f aca="false">IF(Entities!AS48=0,"",IF(COUNTIF(C67:L67,"OK")=10,"OK",IF(COUNTIF(C67:L67,"OK")+COUNTIF(C67:L67,"REVIEW")=10,"REVIEW","CHECK")))</f>
        <v/>
      </c>
    </row>
    <row r="68" customFormat="false" ht="15" hidden="false" customHeight="false" outlineLevel="0" collapsed="false">
      <c r="A68" s="31" t="n">
        <v>49</v>
      </c>
      <c r="B68" s="31" t="str">
        <f aca="false">IF(Entities!AS49=0,"",Entities!B49)</f>
        <v/>
      </c>
      <c r="C68" s="32" t="str">
        <f aca="false">IF(Entities!AS49=0,"",IF(Entities!C49="","MISSING",IF(COUNTIF(JurList,Entities!C49)=0,"NOT IN LIST","OK")))</f>
        <v/>
      </c>
      <c r="D68" s="32" t="str">
        <f aca="false">IF(Entities!AS49=0,"",IF(Entities!G49="","MISSING",IF(Entities!AH49="","NO RATE","OK")))</f>
        <v/>
      </c>
      <c r="E68" s="32" t="str">
        <f aca="false">IF(Entities!AS49=0,"",IF(Entities!Y49="","TOTAL MISSING",IF(ABS(N(Entities!W49)+N(Entities!X49)-N(Entities!Y49))*IF(N(Entities!AH49)=0,1,Entities!AH49)&gt;RevTol,"MISMATCH","OK")))</f>
        <v/>
      </c>
      <c r="F68" s="32" t="str">
        <f aca="false">IF(Entities!AS49=0,"",IF(COUNTIF(Entities!I49:U49,"X")=0,"NONE MARKED",IF(AND(UPPER(Entities!U49)="X",Entities!V49=""),"OTHER NOT DESCRIBED","OK")))</f>
        <v/>
      </c>
      <c r="G68" s="32" t="str">
        <f aca="false">IF(Entities!AS49=0,"",IF(AND(N(Entities!W49)+N(Entities!X49)&gt;0,N(Entities!AE49)=0),"REVIEW","OK"))</f>
        <v/>
      </c>
      <c r="H68" s="32" t="str">
        <f aca="false">IF(Entities!AS49=0,"",IF(OR(N(Entities!AC49)&lt;0,N(Entities!AF49)&lt;0),"NEGATIVE","OK"))</f>
        <v/>
      </c>
      <c r="I68" s="32" t="str">
        <f aca="false">IF(Entities!AS49=0,"",IF(MAX(ABS(N(Entities!AA49)),ABS(N(Entities!AB49)))=0,"OK",IF(ABS(N(Entities!AA49)-N(Entities!AB49))/MAX(ABS(N(Entities!AA49)),ABS(N(Entities!AB49)))&gt;TaxGap,"REVIEW","OK")))</f>
        <v/>
      </c>
      <c r="J68" s="32" t="str">
        <f aca="false">IF(Entities!AS49=0,"",IF(Entities!AG49="Yes","OK","CONFIRM"))</f>
        <v/>
      </c>
      <c r="K68" s="32" t="str">
        <f aca="false">IF(Entities!AS49=0,"",IF(AND(Entities!E49="Yes",Entities!F49=""),"MISSING OWNER","OK"))</f>
        <v/>
      </c>
      <c r="L68" s="32" t="str">
        <f aca="false">IF(Entities!AS49=0,"",IF(COUNTIF(Entities!$B$6:$B$205,Entities!B49)&gt;1,"DUPLICATE","OK"))</f>
        <v/>
      </c>
      <c r="M68" s="32" t="str">
        <f aca="false">IF(Entities!AS49=0,"",IF(COUNTIF(C68:L68,"OK")=10,"OK",IF(COUNTIF(C68:L68,"OK")+COUNTIF(C68:L68,"REVIEW")=10,"REVIEW","CHECK")))</f>
        <v/>
      </c>
    </row>
    <row r="69" customFormat="false" ht="15" hidden="false" customHeight="false" outlineLevel="0" collapsed="false">
      <c r="A69" s="31" t="n">
        <v>50</v>
      </c>
      <c r="B69" s="31" t="str">
        <f aca="false">IF(Entities!AS50=0,"",Entities!B50)</f>
        <v/>
      </c>
      <c r="C69" s="32" t="str">
        <f aca="false">IF(Entities!AS50=0,"",IF(Entities!C50="","MISSING",IF(COUNTIF(JurList,Entities!C50)=0,"NOT IN LIST","OK")))</f>
        <v/>
      </c>
      <c r="D69" s="32" t="str">
        <f aca="false">IF(Entities!AS50=0,"",IF(Entities!G50="","MISSING",IF(Entities!AH50="","NO RATE","OK")))</f>
        <v/>
      </c>
      <c r="E69" s="32" t="str">
        <f aca="false">IF(Entities!AS50=0,"",IF(Entities!Y50="","TOTAL MISSING",IF(ABS(N(Entities!W50)+N(Entities!X50)-N(Entities!Y50))*IF(N(Entities!AH50)=0,1,Entities!AH50)&gt;RevTol,"MISMATCH","OK")))</f>
        <v/>
      </c>
      <c r="F69" s="32" t="str">
        <f aca="false">IF(Entities!AS50=0,"",IF(COUNTIF(Entities!I50:U50,"X")=0,"NONE MARKED",IF(AND(UPPER(Entities!U50)="X",Entities!V50=""),"OTHER NOT DESCRIBED","OK")))</f>
        <v/>
      </c>
      <c r="G69" s="32" t="str">
        <f aca="false">IF(Entities!AS50=0,"",IF(AND(N(Entities!W50)+N(Entities!X50)&gt;0,N(Entities!AE50)=0),"REVIEW","OK"))</f>
        <v/>
      </c>
      <c r="H69" s="32" t="str">
        <f aca="false">IF(Entities!AS50=0,"",IF(OR(N(Entities!AC50)&lt;0,N(Entities!AF50)&lt;0),"NEGATIVE","OK"))</f>
        <v/>
      </c>
      <c r="I69" s="32" t="str">
        <f aca="false">IF(Entities!AS50=0,"",IF(MAX(ABS(N(Entities!AA50)),ABS(N(Entities!AB50)))=0,"OK",IF(ABS(N(Entities!AA50)-N(Entities!AB50))/MAX(ABS(N(Entities!AA50)),ABS(N(Entities!AB50)))&gt;TaxGap,"REVIEW","OK")))</f>
        <v/>
      </c>
      <c r="J69" s="32" t="str">
        <f aca="false">IF(Entities!AS50=0,"",IF(Entities!AG50="Yes","OK","CONFIRM"))</f>
        <v/>
      </c>
      <c r="K69" s="32" t="str">
        <f aca="false">IF(Entities!AS50=0,"",IF(AND(Entities!E50="Yes",Entities!F50=""),"MISSING OWNER","OK"))</f>
        <v/>
      </c>
      <c r="L69" s="32" t="str">
        <f aca="false">IF(Entities!AS50=0,"",IF(COUNTIF(Entities!$B$6:$B$205,Entities!B50)&gt;1,"DUPLICATE","OK"))</f>
        <v/>
      </c>
      <c r="M69" s="32" t="str">
        <f aca="false">IF(Entities!AS50=0,"",IF(COUNTIF(C69:L69,"OK")=10,"OK",IF(COUNTIF(C69:L69,"OK")+COUNTIF(C69:L69,"REVIEW")=10,"REVIEW","CHECK")))</f>
        <v/>
      </c>
    </row>
    <row r="70" customFormat="false" ht="15" hidden="false" customHeight="false" outlineLevel="0" collapsed="false">
      <c r="A70" s="31" t="n">
        <v>51</v>
      </c>
      <c r="B70" s="31" t="str">
        <f aca="false">IF(Entities!AS51=0,"",Entities!B51)</f>
        <v/>
      </c>
      <c r="C70" s="32" t="str">
        <f aca="false">IF(Entities!AS51=0,"",IF(Entities!C51="","MISSING",IF(COUNTIF(JurList,Entities!C51)=0,"NOT IN LIST","OK")))</f>
        <v/>
      </c>
      <c r="D70" s="32" t="str">
        <f aca="false">IF(Entities!AS51=0,"",IF(Entities!G51="","MISSING",IF(Entities!AH51="","NO RATE","OK")))</f>
        <v/>
      </c>
      <c r="E70" s="32" t="str">
        <f aca="false">IF(Entities!AS51=0,"",IF(Entities!Y51="","TOTAL MISSING",IF(ABS(N(Entities!W51)+N(Entities!X51)-N(Entities!Y51))*IF(N(Entities!AH51)=0,1,Entities!AH51)&gt;RevTol,"MISMATCH","OK")))</f>
        <v/>
      </c>
      <c r="F70" s="32" t="str">
        <f aca="false">IF(Entities!AS51=0,"",IF(COUNTIF(Entities!I51:U51,"X")=0,"NONE MARKED",IF(AND(UPPER(Entities!U51)="X",Entities!V51=""),"OTHER NOT DESCRIBED","OK")))</f>
        <v/>
      </c>
      <c r="G70" s="32" t="str">
        <f aca="false">IF(Entities!AS51=0,"",IF(AND(N(Entities!W51)+N(Entities!X51)&gt;0,N(Entities!AE51)=0),"REVIEW","OK"))</f>
        <v/>
      </c>
      <c r="H70" s="32" t="str">
        <f aca="false">IF(Entities!AS51=0,"",IF(OR(N(Entities!AC51)&lt;0,N(Entities!AF51)&lt;0),"NEGATIVE","OK"))</f>
        <v/>
      </c>
      <c r="I70" s="32" t="str">
        <f aca="false">IF(Entities!AS51=0,"",IF(MAX(ABS(N(Entities!AA51)),ABS(N(Entities!AB51)))=0,"OK",IF(ABS(N(Entities!AA51)-N(Entities!AB51))/MAX(ABS(N(Entities!AA51)),ABS(N(Entities!AB51)))&gt;TaxGap,"REVIEW","OK")))</f>
        <v/>
      </c>
      <c r="J70" s="32" t="str">
        <f aca="false">IF(Entities!AS51=0,"",IF(Entities!AG51="Yes","OK","CONFIRM"))</f>
        <v/>
      </c>
      <c r="K70" s="32" t="str">
        <f aca="false">IF(Entities!AS51=0,"",IF(AND(Entities!E51="Yes",Entities!F51=""),"MISSING OWNER","OK"))</f>
        <v/>
      </c>
      <c r="L70" s="32" t="str">
        <f aca="false">IF(Entities!AS51=0,"",IF(COUNTIF(Entities!$B$6:$B$205,Entities!B51)&gt;1,"DUPLICATE","OK"))</f>
        <v/>
      </c>
      <c r="M70" s="32" t="str">
        <f aca="false">IF(Entities!AS51=0,"",IF(COUNTIF(C70:L70,"OK")=10,"OK",IF(COUNTIF(C70:L70,"OK")+COUNTIF(C70:L70,"REVIEW")=10,"REVIEW","CHECK")))</f>
        <v/>
      </c>
    </row>
    <row r="71" customFormat="false" ht="15" hidden="false" customHeight="false" outlineLevel="0" collapsed="false">
      <c r="A71" s="31" t="n">
        <v>52</v>
      </c>
      <c r="B71" s="31" t="str">
        <f aca="false">IF(Entities!AS52=0,"",Entities!B52)</f>
        <v/>
      </c>
      <c r="C71" s="32" t="str">
        <f aca="false">IF(Entities!AS52=0,"",IF(Entities!C52="","MISSING",IF(COUNTIF(JurList,Entities!C52)=0,"NOT IN LIST","OK")))</f>
        <v/>
      </c>
      <c r="D71" s="32" t="str">
        <f aca="false">IF(Entities!AS52=0,"",IF(Entities!G52="","MISSING",IF(Entities!AH52="","NO RATE","OK")))</f>
        <v/>
      </c>
      <c r="E71" s="32" t="str">
        <f aca="false">IF(Entities!AS52=0,"",IF(Entities!Y52="","TOTAL MISSING",IF(ABS(N(Entities!W52)+N(Entities!X52)-N(Entities!Y52))*IF(N(Entities!AH52)=0,1,Entities!AH52)&gt;RevTol,"MISMATCH","OK")))</f>
        <v/>
      </c>
      <c r="F71" s="32" t="str">
        <f aca="false">IF(Entities!AS52=0,"",IF(COUNTIF(Entities!I52:U52,"X")=0,"NONE MARKED",IF(AND(UPPER(Entities!U52)="X",Entities!V52=""),"OTHER NOT DESCRIBED","OK")))</f>
        <v/>
      </c>
      <c r="G71" s="32" t="str">
        <f aca="false">IF(Entities!AS52=0,"",IF(AND(N(Entities!W52)+N(Entities!X52)&gt;0,N(Entities!AE52)=0),"REVIEW","OK"))</f>
        <v/>
      </c>
      <c r="H71" s="32" t="str">
        <f aca="false">IF(Entities!AS52=0,"",IF(OR(N(Entities!AC52)&lt;0,N(Entities!AF52)&lt;0),"NEGATIVE","OK"))</f>
        <v/>
      </c>
      <c r="I71" s="32" t="str">
        <f aca="false">IF(Entities!AS52=0,"",IF(MAX(ABS(N(Entities!AA52)),ABS(N(Entities!AB52)))=0,"OK",IF(ABS(N(Entities!AA52)-N(Entities!AB52))/MAX(ABS(N(Entities!AA52)),ABS(N(Entities!AB52)))&gt;TaxGap,"REVIEW","OK")))</f>
        <v/>
      </c>
      <c r="J71" s="32" t="str">
        <f aca="false">IF(Entities!AS52=0,"",IF(Entities!AG52="Yes","OK","CONFIRM"))</f>
        <v/>
      </c>
      <c r="K71" s="32" t="str">
        <f aca="false">IF(Entities!AS52=0,"",IF(AND(Entities!E52="Yes",Entities!F52=""),"MISSING OWNER","OK"))</f>
        <v/>
      </c>
      <c r="L71" s="32" t="str">
        <f aca="false">IF(Entities!AS52=0,"",IF(COUNTIF(Entities!$B$6:$B$205,Entities!B52)&gt;1,"DUPLICATE","OK"))</f>
        <v/>
      </c>
      <c r="M71" s="32" t="str">
        <f aca="false">IF(Entities!AS52=0,"",IF(COUNTIF(C71:L71,"OK")=10,"OK",IF(COUNTIF(C71:L71,"OK")+COUNTIF(C71:L71,"REVIEW")=10,"REVIEW","CHECK")))</f>
        <v/>
      </c>
    </row>
    <row r="72" customFormat="false" ht="15" hidden="false" customHeight="false" outlineLevel="0" collapsed="false">
      <c r="A72" s="31" t="n">
        <v>53</v>
      </c>
      <c r="B72" s="31" t="str">
        <f aca="false">IF(Entities!AS53=0,"",Entities!B53)</f>
        <v/>
      </c>
      <c r="C72" s="32" t="str">
        <f aca="false">IF(Entities!AS53=0,"",IF(Entities!C53="","MISSING",IF(COUNTIF(JurList,Entities!C53)=0,"NOT IN LIST","OK")))</f>
        <v/>
      </c>
      <c r="D72" s="32" t="str">
        <f aca="false">IF(Entities!AS53=0,"",IF(Entities!G53="","MISSING",IF(Entities!AH53="","NO RATE","OK")))</f>
        <v/>
      </c>
      <c r="E72" s="32" t="str">
        <f aca="false">IF(Entities!AS53=0,"",IF(Entities!Y53="","TOTAL MISSING",IF(ABS(N(Entities!W53)+N(Entities!X53)-N(Entities!Y53))*IF(N(Entities!AH53)=0,1,Entities!AH53)&gt;RevTol,"MISMATCH","OK")))</f>
        <v/>
      </c>
      <c r="F72" s="32" t="str">
        <f aca="false">IF(Entities!AS53=0,"",IF(COUNTIF(Entities!I53:U53,"X")=0,"NONE MARKED",IF(AND(UPPER(Entities!U53)="X",Entities!V53=""),"OTHER NOT DESCRIBED","OK")))</f>
        <v/>
      </c>
      <c r="G72" s="32" t="str">
        <f aca="false">IF(Entities!AS53=0,"",IF(AND(N(Entities!W53)+N(Entities!X53)&gt;0,N(Entities!AE53)=0),"REVIEW","OK"))</f>
        <v/>
      </c>
      <c r="H72" s="32" t="str">
        <f aca="false">IF(Entities!AS53=0,"",IF(OR(N(Entities!AC53)&lt;0,N(Entities!AF53)&lt;0),"NEGATIVE","OK"))</f>
        <v/>
      </c>
      <c r="I72" s="32" t="str">
        <f aca="false">IF(Entities!AS53=0,"",IF(MAX(ABS(N(Entities!AA53)),ABS(N(Entities!AB53)))=0,"OK",IF(ABS(N(Entities!AA53)-N(Entities!AB53))/MAX(ABS(N(Entities!AA53)),ABS(N(Entities!AB53)))&gt;TaxGap,"REVIEW","OK")))</f>
        <v/>
      </c>
      <c r="J72" s="32" t="str">
        <f aca="false">IF(Entities!AS53=0,"",IF(Entities!AG53="Yes","OK","CONFIRM"))</f>
        <v/>
      </c>
      <c r="K72" s="32" t="str">
        <f aca="false">IF(Entities!AS53=0,"",IF(AND(Entities!E53="Yes",Entities!F53=""),"MISSING OWNER","OK"))</f>
        <v/>
      </c>
      <c r="L72" s="32" t="str">
        <f aca="false">IF(Entities!AS53=0,"",IF(COUNTIF(Entities!$B$6:$B$205,Entities!B53)&gt;1,"DUPLICATE","OK"))</f>
        <v/>
      </c>
      <c r="M72" s="32" t="str">
        <f aca="false">IF(Entities!AS53=0,"",IF(COUNTIF(C72:L72,"OK")=10,"OK",IF(COUNTIF(C72:L72,"OK")+COUNTIF(C72:L72,"REVIEW")=10,"REVIEW","CHECK")))</f>
        <v/>
      </c>
    </row>
    <row r="73" customFormat="false" ht="15" hidden="false" customHeight="false" outlineLevel="0" collapsed="false">
      <c r="A73" s="31" t="n">
        <v>54</v>
      </c>
      <c r="B73" s="31" t="str">
        <f aca="false">IF(Entities!AS54=0,"",Entities!B54)</f>
        <v/>
      </c>
      <c r="C73" s="32" t="str">
        <f aca="false">IF(Entities!AS54=0,"",IF(Entities!C54="","MISSING",IF(COUNTIF(JurList,Entities!C54)=0,"NOT IN LIST","OK")))</f>
        <v/>
      </c>
      <c r="D73" s="32" t="str">
        <f aca="false">IF(Entities!AS54=0,"",IF(Entities!G54="","MISSING",IF(Entities!AH54="","NO RATE","OK")))</f>
        <v/>
      </c>
      <c r="E73" s="32" t="str">
        <f aca="false">IF(Entities!AS54=0,"",IF(Entities!Y54="","TOTAL MISSING",IF(ABS(N(Entities!W54)+N(Entities!X54)-N(Entities!Y54))*IF(N(Entities!AH54)=0,1,Entities!AH54)&gt;RevTol,"MISMATCH","OK")))</f>
        <v/>
      </c>
      <c r="F73" s="32" t="str">
        <f aca="false">IF(Entities!AS54=0,"",IF(COUNTIF(Entities!I54:U54,"X")=0,"NONE MARKED",IF(AND(UPPER(Entities!U54)="X",Entities!V54=""),"OTHER NOT DESCRIBED","OK")))</f>
        <v/>
      </c>
      <c r="G73" s="32" t="str">
        <f aca="false">IF(Entities!AS54=0,"",IF(AND(N(Entities!W54)+N(Entities!X54)&gt;0,N(Entities!AE54)=0),"REVIEW","OK"))</f>
        <v/>
      </c>
      <c r="H73" s="32" t="str">
        <f aca="false">IF(Entities!AS54=0,"",IF(OR(N(Entities!AC54)&lt;0,N(Entities!AF54)&lt;0),"NEGATIVE","OK"))</f>
        <v/>
      </c>
      <c r="I73" s="32" t="str">
        <f aca="false">IF(Entities!AS54=0,"",IF(MAX(ABS(N(Entities!AA54)),ABS(N(Entities!AB54)))=0,"OK",IF(ABS(N(Entities!AA54)-N(Entities!AB54))/MAX(ABS(N(Entities!AA54)),ABS(N(Entities!AB54)))&gt;TaxGap,"REVIEW","OK")))</f>
        <v/>
      </c>
      <c r="J73" s="32" t="str">
        <f aca="false">IF(Entities!AS54=0,"",IF(Entities!AG54="Yes","OK","CONFIRM"))</f>
        <v/>
      </c>
      <c r="K73" s="32" t="str">
        <f aca="false">IF(Entities!AS54=0,"",IF(AND(Entities!E54="Yes",Entities!F54=""),"MISSING OWNER","OK"))</f>
        <v/>
      </c>
      <c r="L73" s="32" t="str">
        <f aca="false">IF(Entities!AS54=0,"",IF(COUNTIF(Entities!$B$6:$B$205,Entities!B54)&gt;1,"DUPLICATE","OK"))</f>
        <v/>
      </c>
      <c r="M73" s="32" t="str">
        <f aca="false">IF(Entities!AS54=0,"",IF(COUNTIF(C73:L73,"OK")=10,"OK",IF(COUNTIF(C73:L73,"OK")+COUNTIF(C73:L73,"REVIEW")=10,"REVIEW","CHECK")))</f>
        <v/>
      </c>
    </row>
    <row r="74" customFormat="false" ht="15" hidden="false" customHeight="false" outlineLevel="0" collapsed="false">
      <c r="A74" s="31" t="n">
        <v>55</v>
      </c>
      <c r="B74" s="31" t="str">
        <f aca="false">IF(Entities!AS55=0,"",Entities!B55)</f>
        <v/>
      </c>
      <c r="C74" s="32" t="str">
        <f aca="false">IF(Entities!AS55=0,"",IF(Entities!C55="","MISSING",IF(COUNTIF(JurList,Entities!C55)=0,"NOT IN LIST","OK")))</f>
        <v/>
      </c>
      <c r="D74" s="32" t="str">
        <f aca="false">IF(Entities!AS55=0,"",IF(Entities!G55="","MISSING",IF(Entities!AH55="","NO RATE","OK")))</f>
        <v/>
      </c>
      <c r="E74" s="32" t="str">
        <f aca="false">IF(Entities!AS55=0,"",IF(Entities!Y55="","TOTAL MISSING",IF(ABS(N(Entities!W55)+N(Entities!X55)-N(Entities!Y55))*IF(N(Entities!AH55)=0,1,Entities!AH55)&gt;RevTol,"MISMATCH","OK")))</f>
        <v/>
      </c>
      <c r="F74" s="32" t="str">
        <f aca="false">IF(Entities!AS55=0,"",IF(COUNTIF(Entities!I55:U55,"X")=0,"NONE MARKED",IF(AND(UPPER(Entities!U55)="X",Entities!V55=""),"OTHER NOT DESCRIBED","OK")))</f>
        <v/>
      </c>
      <c r="G74" s="32" t="str">
        <f aca="false">IF(Entities!AS55=0,"",IF(AND(N(Entities!W55)+N(Entities!X55)&gt;0,N(Entities!AE55)=0),"REVIEW","OK"))</f>
        <v/>
      </c>
      <c r="H74" s="32" t="str">
        <f aca="false">IF(Entities!AS55=0,"",IF(OR(N(Entities!AC55)&lt;0,N(Entities!AF55)&lt;0),"NEGATIVE","OK"))</f>
        <v/>
      </c>
      <c r="I74" s="32" t="str">
        <f aca="false">IF(Entities!AS55=0,"",IF(MAX(ABS(N(Entities!AA55)),ABS(N(Entities!AB55)))=0,"OK",IF(ABS(N(Entities!AA55)-N(Entities!AB55))/MAX(ABS(N(Entities!AA55)),ABS(N(Entities!AB55)))&gt;TaxGap,"REVIEW","OK")))</f>
        <v/>
      </c>
      <c r="J74" s="32" t="str">
        <f aca="false">IF(Entities!AS55=0,"",IF(Entities!AG55="Yes","OK","CONFIRM"))</f>
        <v/>
      </c>
      <c r="K74" s="32" t="str">
        <f aca="false">IF(Entities!AS55=0,"",IF(AND(Entities!E55="Yes",Entities!F55=""),"MISSING OWNER","OK"))</f>
        <v/>
      </c>
      <c r="L74" s="32" t="str">
        <f aca="false">IF(Entities!AS55=0,"",IF(COUNTIF(Entities!$B$6:$B$205,Entities!B55)&gt;1,"DUPLICATE","OK"))</f>
        <v/>
      </c>
      <c r="M74" s="32" t="str">
        <f aca="false">IF(Entities!AS55=0,"",IF(COUNTIF(C74:L74,"OK")=10,"OK",IF(COUNTIF(C74:L74,"OK")+COUNTIF(C74:L74,"REVIEW")=10,"REVIEW","CHECK")))</f>
        <v/>
      </c>
    </row>
    <row r="75" customFormat="false" ht="15" hidden="false" customHeight="false" outlineLevel="0" collapsed="false">
      <c r="A75" s="31" t="n">
        <v>56</v>
      </c>
      <c r="B75" s="31" t="str">
        <f aca="false">IF(Entities!AS56=0,"",Entities!B56)</f>
        <v/>
      </c>
      <c r="C75" s="32" t="str">
        <f aca="false">IF(Entities!AS56=0,"",IF(Entities!C56="","MISSING",IF(COUNTIF(JurList,Entities!C56)=0,"NOT IN LIST","OK")))</f>
        <v/>
      </c>
      <c r="D75" s="32" t="str">
        <f aca="false">IF(Entities!AS56=0,"",IF(Entities!G56="","MISSING",IF(Entities!AH56="","NO RATE","OK")))</f>
        <v/>
      </c>
      <c r="E75" s="32" t="str">
        <f aca="false">IF(Entities!AS56=0,"",IF(Entities!Y56="","TOTAL MISSING",IF(ABS(N(Entities!W56)+N(Entities!X56)-N(Entities!Y56))*IF(N(Entities!AH56)=0,1,Entities!AH56)&gt;RevTol,"MISMATCH","OK")))</f>
        <v/>
      </c>
      <c r="F75" s="32" t="str">
        <f aca="false">IF(Entities!AS56=0,"",IF(COUNTIF(Entities!I56:U56,"X")=0,"NONE MARKED",IF(AND(UPPER(Entities!U56)="X",Entities!V56=""),"OTHER NOT DESCRIBED","OK")))</f>
        <v/>
      </c>
      <c r="G75" s="32" t="str">
        <f aca="false">IF(Entities!AS56=0,"",IF(AND(N(Entities!W56)+N(Entities!X56)&gt;0,N(Entities!AE56)=0),"REVIEW","OK"))</f>
        <v/>
      </c>
      <c r="H75" s="32" t="str">
        <f aca="false">IF(Entities!AS56=0,"",IF(OR(N(Entities!AC56)&lt;0,N(Entities!AF56)&lt;0),"NEGATIVE","OK"))</f>
        <v/>
      </c>
      <c r="I75" s="32" t="str">
        <f aca="false">IF(Entities!AS56=0,"",IF(MAX(ABS(N(Entities!AA56)),ABS(N(Entities!AB56)))=0,"OK",IF(ABS(N(Entities!AA56)-N(Entities!AB56))/MAX(ABS(N(Entities!AA56)),ABS(N(Entities!AB56)))&gt;TaxGap,"REVIEW","OK")))</f>
        <v/>
      </c>
      <c r="J75" s="32" t="str">
        <f aca="false">IF(Entities!AS56=0,"",IF(Entities!AG56="Yes","OK","CONFIRM"))</f>
        <v/>
      </c>
      <c r="K75" s="32" t="str">
        <f aca="false">IF(Entities!AS56=0,"",IF(AND(Entities!E56="Yes",Entities!F56=""),"MISSING OWNER","OK"))</f>
        <v/>
      </c>
      <c r="L75" s="32" t="str">
        <f aca="false">IF(Entities!AS56=0,"",IF(COUNTIF(Entities!$B$6:$B$205,Entities!B56)&gt;1,"DUPLICATE","OK"))</f>
        <v/>
      </c>
      <c r="M75" s="32" t="str">
        <f aca="false">IF(Entities!AS56=0,"",IF(COUNTIF(C75:L75,"OK")=10,"OK",IF(COUNTIF(C75:L75,"OK")+COUNTIF(C75:L75,"REVIEW")=10,"REVIEW","CHECK")))</f>
        <v/>
      </c>
    </row>
    <row r="76" customFormat="false" ht="15" hidden="false" customHeight="false" outlineLevel="0" collapsed="false">
      <c r="A76" s="31" t="n">
        <v>57</v>
      </c>
      <c r="B76" s="31" t="str">
        <f aca="false">IF(Entities!AS57=0,"",Entities!B57)</f>
        <v/>
      </c>
      <c r="C76" s="32" t="str">
        <f aca="false">IF(Entities!AS57=0,"",IF(Entities!C57="","MISSING",IF(COUNTIF(JurList,Entities!C57)=0,"NOT IN LIST","OK")))</f>
        <v/>
      </c>
      <c r="D76" s="32" t="str">
        <f aca="false">IF(Entities!AS57=0,"",IF(Entities!G57="","MISSING",IF(Entities!AH57="","NO RATE","OK")))</f>
        <v/>
      </c>
      <c r="E76" s="32" t="str">
        <f aca="false">IF(Entities!AS57=0,"",IF(Entities!Y57="","TOTAL MISSING",IF(ABS(N(Entities!W57)+N(Entities!X57)-N(Entities!Y57))*IF(N(Entities!AH57)=0,1,Entities!AH57)&gt;RevTol,"MISMATCH","OK")))</f>
        <v/>
      </c>
      <c r="F76" s="32" t="str">
        <f aca="false">IF(Entities!AS57=0,"",IF(COUNTIF(Entities!I57:U57,"X")=0,"NONE MARKED",IF(AND(UPPER(Entities!U57)="X",Entities!V57=""),"OTHER NOT DESCRIBED","OK")))</f>
        <v/>
      </c>
      <c r="G76" s="32" t="str">
        <f aca="false">IF(Entities!AS57=0,"",IF(AND(N(Entities!W57)+N(Entities!X57)&gt;0,N(Entities!AE57)=0),"REVIEW","OK"))</f>
        <v/>
      </c>
      <c r="H76" s="32" t="str">
        <f aca="false">IF(Entities!AS57=0,"",IF(OR(N(Entities!AC57)&lt;0,N(Entities!AF57)&lt;0),"NEGATIVE","OK"))</f>
        <v/>
      </c>
      <c r="I76" s="32" t="str">
        <f aca="false">IF(Entities!AS57=0,"",IF(MAX(ABS(N(Entities!AA57)),ABS(N(Entities!AB57)))=0,"OK",IF(ABS(N(Entities!AA57)-N(Entities!AB57))/MAX(ABS(N(Entities!AA57)),ABS(N(Entities!AB57)))&gt;TaxGap,"REVIEW","OK")))</f>
        <v/>
      </c>
      <c r="J76" s="32" t="str">
        <f aca="false">IF(Entities!AS57=0,"",IF(Entities!AG57="Yes","OK","CONFIRM"))</f>
        <v/>
      </c>
      <c r="K76" s="32" t="str">
        <f aca="false">IF(Entities!AS57=0,"",IF(AND(Entities!E57="Yes",Entities!F57=""),"MISSING OWNER","OK"))</f>
        <v/>
      </c>
      <c r="L76" s="32" t="str">
        <f aca="false">IF(Entities!AS57=0,"",IF(COUNTIF(Entities!$B$6:$B$205,Entities!B57)&gt;1,"DUPLICATE","OK"))</f>
        <v/>
      </c>
      <c r="M76" s="32" t="str">
        <f aca="false">IF(Entities!AS57=0,"",IF(COUNTIF(C76:L76,"OK")=10,"OK",IF(COUNTIF(C76:L76,"OK")+COUNTIF(C76:L76,"REVIEW")=10,"REVIEW","CHECK")))</f>
        <v/>
      </c>
    </row>
    <row r="77" customFormat="false" ht="15" hidden="false" customHeight="false" outlineLevel="0" collapsed="false">
      <c r="A77" s="31" t="n">
        <v>58</v>
      </c>
      <c r="B77" s="31" t="str">
        <f aca="false">IF(Entities!AS58=0,"",Entities!B58)</f>
        <v/>
      </c>
      <c r="C77" s="32" t="str">
        <f aca="false">IF(Entities!AS58=0,"",IF(Entities!C58="","MISSING",IF(COUNTIF(JurList,Entities!C58)=0,"NOT IN LIST","OK")))</f>
        <v/>
      </c>
      <c r="D77" s="32" t="str">
        <f aca="false">IF(Entities!AS58=0,"",IF(Entities!G58="","MISSING",IF(Entities!AH58="","NO RATE","OK")))</f>
        <v/>
      </c>
      <c r="E77" s="32" t="str">
        <f aca="false">IF(Entities!AS58=0,"",IF(Entities!Y58="","TOTAL MISSING",IF(ABS(N(Entities!W58)+N(Entities!X58)-N(Entities!Y58))*IF(N(Entities!AH58)=0,1,Entities!AH58)&gt;RevTol,"MISMATCH","OK")))</f>
        <v/>
      </c>
      <c r="F77" s="32" t="str">
        <f aca="false">IF(Entities!AS58=0,"",IF(COUNTIF(Entities!I58:U58,"X")=0,"NONE MARKED",IF(AND(UPPER(Entities!U58)="X",Entities!V58=""),"OTHER NOT DESCRIBED","OK")))</f>
        <v/>
      </c>
      <c r="G77" s="32" t="str">
        <f aca="false">IF(Entities!AS58=0,"",IF(AND(N(Entities!W58)+N(Entities!X58)&gt;0,N(Entities!AE58)=0),"REVIEW","OK"))</f>
        <v/>
      </c>
      <c r="H77" s="32" t="str">
        <f aca="false">IF(Entities!AS58=0,"",IF(OR(N(Entities!AC58)&lt;0,N(Entities!AF58)&lt;0),"NEGATIVE","OK"))</f>
        <v/>
      </c>
      <c r="I77" s="32" t="str">
        <f aca="false">IF(Entities!AS58=0,"",IF(MAX(ABS(N(Entities!AA58)),ABS(N(Entities!AB58)))=0,"OK",IF(ABS(N(Entities!AA58)-N(Entities!AB58))/MAX(ABS(N(Entities!AA58)),ABS(N(Entities!AB58)))&gt;TaxGap,"REVIEW","OK")))</f>
        <v/>
      </c>
      <c r="J77" s="32" t="str">
        <f aca="false">IF(Entities!AS58=0,"",IF(Entities!AG58="Yes","OK","CONFIRM"))</f>
        <v/>
      </c>
      <c r="K77" s="32" t="str">
        <f aca="false">IF(Entities!AS58=0,"",IF(AND(Entities!E58="Yes",Entities!F58=""),"MISSING OWNER","OK"))</f>
        <v/>
      </c>
      <c r="L77" s="32" t="str">
        <f aca="false">IF(Entities!AS58=0,"",IF(COUNTIF(Entities!$B$6:$B$205,Entities!B58)&gt;1,"DUPLICATE","OK"))</f>
        <v/>
      </c>
      <c r="M77" s="32" t="str">
        <f aca="false">IF(Entities!AS58=0,"",IF(COUNTIF(C77:L77,"OK")=10,"OK",IF(COUNTIF(C77:L77,"OK")+COUNTIF(C77:L77,"REVIEW")=10,"REVIEW","CHECK")))</f>
        <v/>
      </c>
    </row>
    <row r="78" customFormat="false" ht="15" hidden="false" customHeight="false" outlineLevel="0" collapsed="false">
      <c r="A78" s="31" t="n">
        <v>59</v>
      </c>
      <c r="B78" s="31" t="str">
        <f aca="false">IF(Entities!AS59=0,"",Entities!B59)</f>
        <v/>
      </c>
      <c r="C78" s="32" t="str">
        <f aca="false">IF(Entities!AS59=0,"",IF(Entities!C59="","MISSING",IF(COUNTIF(JurList,Entities!C59)=0,"NOT IN LIST","OK")))</f>
        <v/>
      </c>
      <c r="D78" s="32" t="str">
        <f aca="false">IF(Entities!AS59=0,"",IF(Entities!G59="","MISSING",IF(Entities!AH59="","NO RATE","OK")))</f>
        <v/>
      </c>
      <c r="E78" s="32" t="str">
        <f aca="false">IF(Entities!AS59=0,"",IF(Entities!Y59="","TOTAL MISSING",IF(ABS(N(Entities!W59)+N(Entities!X59)-N(Entities!Y59))*IF(N(Entities!AH59)=0,1,Entities!AH59)&gt;RevTol,"MISMATCH","OK")))</f>
        <v/>
      </c>
      <c r="F78" s="32" t="str">
        <f aca="false">IF(Entities!AS59=0,"",IF(COUNTIF(Entities!I59:U59,"X")=0,"NONE MARKED",IF(AND(UPPER(Entities!U59)="X",Entities!V59=""),"OTHER NOT DESCRIBED","OK")))</f>
        <v/>
      </c>
      <c r="G78" s="32" t="str">
        <f aca="false">IF(Entities!AS59=0,"",IF(AND(N(Entities!W59)+N(Entities!X59)&gt;0,N(Entities!AE59)=0),"REVIEW","OK"))</f>
        <v/>
      </c>
      <c r="H78" s="32" t="str">
        <f aca="false">IF(Entities!AS59=0,"",IF(OR(N(Entities!AC59)&lt;0,N(Entities!AF59)&lt;0),"NEGATIVE","OK"))</f>
        <v/>
      </c>
      <c r="I78" s="32" t="str">
        <f aca="false">IF(Entities!AS59=0,"",IF(MAX(ABS(N(Entities!AA59)),ABS(N(Entities!AB59)))=0,"OK",IF(ABS(N(Entities!AA59)-N(Entities!AB59))/MAX(ABS(N(Entities!AA59)),ABS(N(Entities!AB59)))&gt;TaxGap,"REVIEW","OK")))</f>
        <v/>
      </c>
      <c r="J78" s="32" t="str">
        <f aca="false">IF(Entities!AS59=0,"",IF(Entities!AG59="Yes","OK","CONFIRM"))</f>
        <v/>
      </c>
      <c r="K78" s="32" t="str">
        <f aca="false">IF(Entities!AS59=0,"",IF(AND(Entities!E59="Yes",Entities!F59=""),"MISSING OWNER","OK"))</f>
        <v/>
      </c>
      <c r="L78" s="32" t="str">
        <f aca="false">IF(Entities!AS59=0,"",IF(COUNTIF(Entities!$B$6:$B$205,Entities!B59)&gt;1,"DUPLICATE","OK"))</f>
        <v/>
      </c>
      <c r="M78" s="32" t="str">
        <f aca="false">IF(Entities!AS59=0,"",IF(COUNTIF(C78:L78,"OK")=10,"OK",IF(COUNTIF(C78:L78,"OK")+COUNTIF(C78:L78,"REVIEW")=10,"REVIEW","CHECK")))</f>
        <v/>
      </c>
    </row>
    <row r="79" customFormat="false" ht="15" hidden="false" customHeight="false" outlineLevel="0" collapsed="false">
      <c r="A79" s="31" t="n">
        <v>60</v>
      </c>
      <c r="B79" s="31" t="str">
        <f aca="false">IF(Entities!AS60=0,"",Entities!B60)</f>
        <v/>
      </c>
      <c r="C79" s="32" t="str">
        <f aca="false">IF(Entities!AS60=0,"",IF(Entities!C60="","MISSING",IF(COUNTIF(JurList,Entities!C60)=0,"NOT IN LIST","OK")))</f>
        <v/>
      </c>
      <c r="D79" s="32" t="str">
        <f aca="false">IF(Entities!AS60=0,"",IF(Entities!G60="","MISSING",IF(Entities!AH60="","NO RATE","OK")))</f>
        <v/>
      </c>
      <c r="E79" s="32" t="str">
        <f aca="false">IF(Entities!AS60=0,"",IF(Entities!Y60="","TOTAL MISSING",IF(ABS(N(Entities!W60)+N(Entities!X60)-N(Entities!Y60))*IF(N(Entities!AH60)=0,1,Entities!AH60)&gt;RevTol,"MISMATCH","OK")))</f>
        <v/>
      </c>
      <c r="F79" s="32" t="str">
        <f aca="false">IF(Entities!AS60=0,"",IF(COUNTIF(Entities!I60:U60,"X")=0,"NONE MARKED",IF(AND(UPPER(Entities!U60)="X",Entities!V60=""),"OTHER NOT DESCRIBED","OK")))</f>
        <v/>
      </c>
      <c r="G79" s="32" t="str">
        <f aca="false">IF(Entities!AS60=0,"",IF(AND(N(Entities!W60)+N(Entities!X60)&gt;0,N(Entities!AE60)=0),"REVIEW","OK"))</f>
        <v/>
      </c>
      <c r="H79" s="32" t="str">
        <f aca="false">IF(Entities!AS60=0,"",IF(OR(N(Entities!AC60)&lt;0,N(Entities!AF60)&lt;0),"NEGATIVE","OK"))</f>
        <v/>
      </c>
      <c r="I79" s="32" t="str">
        <f aca="false">IF(Entities!AS60=0,"",IF(MAX(ABS(N(Entities!AA60)),ABS(N(Entities!AB60)))=0,"OK",IF(ABS(N(Entities!AA60)-N(Entities!AB60))/MAX(ABS(N(Entities!AA60)),ABS(N(Entities!AB60)))&gt;TaxGap,"REVIEW","OK")))</f>
        <v/>
      </c>
      <c r="J79" s="32" t="str">
        <f aca="false">IF(Entities!AS60=0,"",IF(Entities!AG60="Yes","OK","CONFIRM"))</f>
        <v/>
      </c>
      <c r="K79" s="32" t="str">
        <f aca="false">IF(Entities!AS60=0,"",IF(AND(Entities!E60="Yes",Entities!F60=""),"MISSING OWNER","OK"))</f>
        <v/>
      </c>
      <c r="L79" s="32" t="str">
        <f aca="false">IF(Entities!AS60=0,"",IF(COUNTIF(Entities!$B$6:$B$205,Entities!B60)&gt;1,"DUPLICATE","OK"))</f>
        <v/>
      </c>
      <c r="M79" s="32" t="str">
        <f aca="false">IF(Entities!AS60=0,"",IF(COUNTIF(C79:L79,"OK")=10,"OK",IF(COUNTIF(C79:L79,"OK")+COUNTIF(C79:L79,"REVIEW")=10,"REVIEW","CHECK")))</f>
        <v/>
      </c>
    </row>
    <row r="80" customFormat="false" ht="15" hidden="false" customHeight="false" outlineLevel="0" collapsed="false">
      <c r="A80" s="31" t="n">
        <v>61</v>
      </c>
      <c r="B80" s="31" t="str">
        <f aca="false">IF(Entities!AS61=0,"",Entities!B61)</f>
        <v/>
      </c>
      <c r="C80" s="32" t="str">
        <f aca="false">IF(Entities!AS61=0,"",IF(Entities!C61="","MISSING",IF(COUNTIF(JurList,Entities!C61)=0,"NOT IN LIST","OK")))</f>
        <v/>
      </c>
      <c r="D80" s="32" t="str">
        <f aca="false">IF(Entities!AS61=0,"",IF(Entities!G61="","MISSING",IF(Entities!AH61="","NO RATE","OK")))</f>
        <v/>
      </c>
      <c r="E80" s="32" t="str">
        <f aca="false">IF(Entities!AS61=0,"",IF(Entities!Y61="","TOTAL MISSING",IF(ABS(N(Entities!W61)+N(Entities!X61)-N(Entities!Y61))*IF(N(Entities!AH61)=0,1,Entities!AH61)&gt;RevTol,"MISMATCH","OK")))</f>
        <v/>
      </c>
      <c r="F80" s="32" t="str">
        <f aca="false">IF(Entities!AS61=0,"",IF(COUNTIF(Entities!I61:U61,"X")=0,"NONE MARKED",IF(AND(UPPER(Entities!U61)="X",Entities!V61=""),"OTHER NOT DESCRIBED","OK")))</f>
        <v/>
      </c>
      <c r="G80" s="32" t="str">
        <f aca="false">IF(Entities!AS61=0,"",IF(AND(N(Entities!W61)+N(Entities!X61)&gt;0,N(Entities!AE61)=0),"REVIEW","OK"))</f>
        <v/>
      </c>
      <c r="H80" s="32" t="str">
        <f aca="false">IF(Entities!AS61=0,"",IF(OR(N(Entities!AC61)&lt;0,N(Entities!AF61)&lt;0),"NEGATIVE","OK"))</f>
        <v/>
      </c>
      <c r="I80" s="32" t="str">
        <f aca="false">IF(Entities!AS61=0,"",IF(MAX(ABS(N(Entities!AA61)),ABS(N(Entities!AB61)))=0,"OK",IF(ABS(N(Entities!AA61)-N(Entities!AB61))/MAX(ABS(N(Entities!AA61)),ABS(N(Entities!AB61)))&gt;TaxGap,"REVIEW","OK")))</f>
        <v/>
      </c>
      <c r="J80" s="32" t="str">
        <f aca="false">IF(Entities!AS61=0,"",IF(Entities!AG61="Yes","OK","CONFIRM"))</f>
        <v/>
      </c>
      <c r="K80" s="32" t="str">
        <f aca="false">IF(Entities!AS61=0,"",IF(AND(Entities!E61="Yes",Entities!F61=""),"MISSING OWNER","OK"))</f>
        <v/>
      </c>
      <c r="L80" s="32" t="str">
        <f aca="false">IF(Entities!AS61=0,"",IF(COUNTIF(Entities!$B$6:$B$205,Entities!B61)&gt;1,"DUPLICATE","OK"))</f>
        <v/>
      </c>
      <c r="M80" s="32" t="str">
        <f aca="false">IF(Entities!AS61=0,"",IF(COUNTIF(C80:L80,"OK")=10,"OK",IF(COUNTIF(C80:L80,"OK")+COUNTIF(C80:L80,"REVIEW")=10,"REVIEW","CHECK")))</f>
        <v/>
      </c>
    </row>
    <row r="81" customFormat="false" ht="15" hidden="false" customHeight="false" outlineLevel="0" collapsed="false">
      <c r="A81" s="31" t="n">
        <v>62</v>
      </c>
      <c r="B81" s="31" t="str">
        <f aca="false">IF(Entities!AS62=0,"",Entities!B62)</f>
        <v/>
      </c>
      <c r="C81" s="32" t="str">
        <f aca="false">IF(Entities!AS62=0,"",IF(Entities!C62="","MISSING",IF(COUNTIF(JurList,Entities!C62)=0,"NOT IN LIST","OK")))</f>
        <v/>
      </c>
      <c r="D81" s="32" t="str">
        <f aca="false">IF(Entities!AS62=0,"",IF(Entities!G62="","MISSING",IF(Entities!AH62="","NO RATE","OK")))</f>
        <v/>
      </c>
      <c r="E81" s="32" t="str">
        <f aca="false">IF(Entities!AS62=0,"",IF(Entities!Y62="","TOTAL MISSING",IF(ABS(N(Entities!W62)+N(Entities!X62)-N(Entities!Y62))*IF(N(Entities!AH62)=0,1,Entities!AH62)&gt;RevTol,"MISMATCH","OK")))</f>
        <v/>
      </c>
      <c r="F81" s="32" t="str">
        <f aca="false">IF(Entities!AS62=0,"",IF(COUNTIF(Entities!I62:U62,"X")=0,"NONE MARKED",IF(AND(UPPER(Entities!U62)="X",Entities!V62=""),"OTHER NOT DESCRIBED","OK")))</f>
        <v/>
      </c>
      <c r="G81" s="32" t="str">
        <f aca="false">IF(Entities!AS62=0,"",IF(AND(N(Entities!W62)+N(Entities!X62)&gt;0,N(Entities!AE62)=0),"REVIEW","OK"))</f>
        <v/>
      </c>
      <c r="H81" s="32" t="str">
        <f aca="false">IF(Entities!AS62=0,"",IF(OR(N(Entities!AC62)&lt;0,N(Entities!AF62)&lt;0),"NEGATIVE","OK"))</f>
        <v/>
      </c>
      <c r="I81" s="32" t="str">
        <f aca="false">IF(Entities!AS62=0,"",IF(MAX(ABS(N(Entities!AA62)),ABS(N(Entities!AB62)))=0,"OK",IF(ABS(N(Entities!AA62)-N(Entities!AB62))/MAX(ABS(N(Entities!AA62)),ABS(N(Entities!AB62)))&gt;TaxGap,"REVIEW","OK")))</f>
        <v/>
      </c>
      <c r="J81" s="32" t="str">
        <f aca="false">IF(Entities!AS62=0,"",IF(Entities!AG62="Yes","OK","CONFIRM"))</f>
        <v/>
      </c>
      <c r="K81" s="32" t="str">
        <f aca="false">IF(Entities!AS62=0,"",IF(AND(Entities!E62="Yes",Entities!F62=""),"MISSING OWNER","OK"))</f>
        <v/>
      </c>
      <c r="L81" s="32" t="str">
        <f aca="false">IF(Entities!AS62=0,"",IF(COUNTIF(Entities!$B$6:$B$205,Entities!B62)&gt;1,"DUPLICATE","OK"))</f>
        <v/>
      </c>
      <c r="M81" s="32" t="str">
        <f aca="false">IF(Entities!AS62=0,"",IF(COUNTIF(C81:L81,"OK")=10,"OK",IF(COUNTIF(C81:L81,"OK")+COUNTIF(C81:L81,"REVIEW")=10,"REVIEW","CHECK")))</f>
        <v/>
      </c>
    </row>
    <row r="82" customFormat="false" ht="15" hidden="false" customHeight="false" outlineLevel="0" collapsed="false">
      <c r="A82" s="31" t="n">
        <v>63</v>
      </c>
      <c r="B82" s="31" t="str">
        <f aca="false">IF(Entities!AS63=0,"",Entities!B63)</f>
        <v/>
      </c>
      <c r="C82" s="32" t="str">
        <f aca="false">IF(Entities!AS63=0,"",IF(Entities!C63="","MISSING",IF(COUNTIF(JurList,Entities!C63)=0,"NOT IN LIST","OK")))</f>
        <v/>
      </c>
      <c r="D82" s="32" t="str">
        <f aca="false">IF(Entities!AS63=0,"",IF(Entities!G63="","MISSING",IF(Entities!AH63="","NO RATE","OK")))</f>
        <v/>
      </c>
      <c r="E82" s="32" t="str">
        <f aca="false">IF(Entities!AS63=0,"",IF(Entities!Y63="","TOTAL MISSING",IF(ABS(N(Entities!W63)+N(Entities!X63)-N(Entities!Y63))*IF(N(Entities!AH63)=0,1,Entities!AH63)&gt;RevTol,"MISMATCH","OK")))</f>
        <v/>
      </c>
      <c r="F82" s="32" t="str">
        <f aca="false">IF(Entities!AS63=0,"",IF(COUNTIF(Entities!I63:U63,"X")=0,"NONE MARKED",IF(AND(UPPER(Entities!U63)="X",Entities!V63=""),"OTHER NOT DESCRIBED","OK")))</f>
        <v/>
      </c>
      <c r="G82" s="32" t="str">
        <f aca="false">IF(Entities!AS63=0,"",IF(AND(N(Entities!W63)+N(Entities!X63)&gt;0,N(Entities!AE63)=0),"REVIEW","OK"))</f>
        <v/>
      </c>
      <c r="H82" s="32" t="str">
        <f aca="false">IF(Entities!AS63=0,"",IF(OR(N(Entities!AC63)&lt;0,N(Entities!AF63)&lt;0),"NEGATIVE","OK"))</f>
        <v/>
      </c>
      <c r="I82" s="32" t="str">
        <f aca="false">IF(Entities!AS63=0,"",IF(MAX(ABS(N(Entities!AA63)),ABS(N(Entities!AB63)))=0,"OK",IF(ABS(N(Entities!AA63)-N(Entities!AB63))/MAX(ABS(N(Entities!AA63)),ABS(N(Entities!AB63)))&gt;TaxGap,"REVIEW","OK")))</f>
        <v/>
      </c>
      <c r="J82" s="32" t="str">
        <f aca="false">IF(Entities!AS63=0,"",IF(Entities!AG63="Yes","OK","CONFIRM"))</f>
        <v/>
      </c>
      <c r="K82" s="32" t="str">
        <f aca="false">IF(Entities!AS63=0,"",IF(AND(Entities!E63="Yes",Entities!F63=""),"MISSING OWNER","OK"))</f>
        <v/>
      </c>
      <c r="L82" s="32" t="str">
        <f aca="false">IF(Entities!AS63=0,"",IF(COUNTIF(Entities!$B$6:$B$205,Entities!B63)&gt;1,"DUPLICATE","OK"))</f>
        <v/>
      </c>
      <c r="M82" s="32" t="str">
        <f aca="false">IF(Entities!AS63=0,"",IF(COUNTIF(C82:L82,"OK")=10,"OK",IF(COUNTIF(C82:L82,"OK")+COUNTIF(C82:L82,"REVIEW")=10,"REVIEW","CHECK")))</f>
        <v/>
      </c>
    </row>
    <row r="83" customFormat="false" ht="15" hidden="false" customHeight="false" outlineLevel="0" collapsed="false">
      <c r="A83" s="31" t="n">
        <v>64</v>
      </c>
      <c r="B83" s="31" t="str">
        <f aca="false">IF(Entities!AS64=0,"",Entities!B64)</f>
        <v/>
      </c>
      <c r="C83" s="32" t="str">
        <f aca="false">IF(Entities!AS64=0,"",IF(Entities!C64="","MISSING",IF(COUNTIF(JurList,Entities!C64)=0,"NOT IN LIST","OK")))</f>
        <v/>
      </c>
      <c r="D83" s="32" t="str">
        <f aca="false">IF(Entities!AS64=0,"",IF(Entities!G64="","MISSING",IF(Entities!AH64="","NO RATE","OK")))</f>
        <v/>
      </c>
      <c r="E83" s="32" t="str">
        <f aca="false">IF(Entities!AS64=0,"",IF(Entities!Y64="","TOTAL MISSING",IF(ABS(N(Entities!W64)+N(Entities!X64)-N(Entities!Y64))*IF(N(Entities!AH64)=0,1,Entities!AH64)&gt;RevTol,"MISMATCH","OK")))</f>
        <v/>
      </c>
      <c r="F83" s="32" t="str">
        <f aca="false">IF(Entities!AS64=0,"",IF(COUNTIF(Entities!I64:U64,"X")=0,"NONE MARKED",IF(AND(UPPER(Entities!U64)="X",Entities!V64=""),"OTHER NOT DESCRIBED","OK")))</f>
        <v/>
      </c>
      <c r="G83" s="32" t="str">
        <f aca="false">IF(Entities!AS64=0,"",IF(AND(N(Entities!W64)+N(Entities!X64)&gt;0,N(Entities!AE64)=0),"REVIEW","OK"))</f>
        <v/>
      </c>
      <c r="H83" s="32" t="str">
        <f aca="false">IF(Entities!AS64=0,"",IF(OR(N(Entities!AC64)&lt;0,N(Entities!AF64)&lt;0),"NEGATIVE","OK"))</f>
        <v/>
      </c>
      <c r="I83" s="32" t="str">
        <f aca="false">IF(Entities!AS64=0,"",IF(MAX(ABS(N(Entities!AA64)),ABS(N(Entities!AB64)))=0,"OK",IF(ABS(N(Entities!AA64)-N(Entities!AB64))/MAX(ABS(N(Entities!AA64)),ABS(N(Entities!AB64)))&gt;TaxGap,"REVIEW","OK")))</f>
        <v/>
      </c>
      <c r="J83" s="32" t="str">
        <f aca="false">IF(Entities!AS64=0,"",IF(Entities!AG64="Yes","OK","CONFIRM"))</f>
        <v/>
      </c>
      <c r="K83" s="32" t="str">
        <f aca="false">IF(Entities!AS64=0,"",IF(AND(Entities!E64="Yes",Entities!F64=""),"MISSING OWNER","OK"))</f>
        <v/>
      </c>
      <c r="L83" s="32" t="str">
        <f aca="false">IF(Entities!AS64=0,"",IF(COUNTIF(Entities!$B$6:$B$205,Entities!B64)&gt;1,"DUPLICATE","OK"))</f>
        <v/>
      </c>
      <c r="M83" s="32" t="str">
        <f aca="false">IF(Entities!AS64=0,"",IF(COUNTIF(C83:L83,"OK")=10,"OK",IF(COUNTIF(C83:L83,"OK")+COUNTIF(C83:L83,"REVIEW")=10,"REVIEW","CHECK")))</f>
        <v/>
      </c>
    </row>
    <row r="84" customFormat="false" ht="15" hidden="false" customHeight="false" outlineLevel="0" collapsed="false">
      <c r="A84" s="31" t="n">
        <v>65</v>
      </c>
      <c r="B84" s="31" t="str">
        <f aca="false">IF(Entities!AS65=0,"",Entities!B65)</f>
        <v/>
      </c>
      <c r="C84" s="32" t="str">
        <f aca="false">IF(Entities!AS65=0,"",IF(Entities!C65="","MISSING",IF(COUNTIF(JurList,Entities!C65)=0,"NOT IN LIST","OK")))</f>
        <v/>
      </c>
      <c r="D84" s="32" t="str">
        <f aca="false">IF(Entities!AS65=0,"",IF(Entities!G65="","MISSING",IF(Entities!AH65="","NO RATE","OK")))</f>
        <v/>
      </c>
      <c r="E84" s="32" t="str">
        <f aca="false">IF(Entities!AS65=0,"",IF(Entities!Y65="","TOTAL MISSING",IF(ABS(N(Entities!W65)+N(Entities!X65)-N(Entities!Y65))*IF(N(Entities!AH65)=0,1,Entities!AH65)&gt;RevTol,"MISMATCH","OK")))</f>
        <v/>
      </c>
      <c r="F84" s="32" t="str">
        <f aca="false">IF(Entities!AS65=0,"",IF(COUNTIF(Entities!I65:U65,"X")=0,"NONE MARKED",IF(AND(UPPER(Entities!U65)="X",Entities!V65=""),"OTHER NOT DESCRIBED","OK")))</f>
        <v/>
      </c>
      <c r="G84" s="32" t="str">
        <f aca="false">IF(Entities!AS65=0,"",IF(AND(N(Entities!W65)+N(Entities!X65)&gt;0,N(Entities!AE65)=0),"REVIEW","OK"))</f>
        <v/>
      </c>
      <c r="H84" s="32" t="str">
        <f aca="false">IF(Entities!AS65=0,"",IF(OR(N(Entities!AC65)&lt;0,N(Entities!AF65)&lt;0),"NEGATIVE","OK"))</f>
        <v/>
      </c>
      <c r="I84" s="32" t="str">
        <f aca="false">IF(Entities!AS65=0,"",IF(MAX(ABS(N(Entities!AA65)),ABS(N(Entities!AB65)))=0,"OK",IF(ABS(N(Entities!AA65)-N(Entities!AB65))/MAX(ABS(N(Entities!AA65)),ABS(N(Entities!AB65)))&gt;TaxGap,"REVIEW","OK")))</f>
        <v/>
      </c>
      <c r="J84" s="32" t="str">
        <f aca="false">IF(Entities!AS65=0,"",IF(Entities!AG65="Yes","OK","CONFIRM"))</f>
        <v/>
      </c>
      <c r="K84" s="32" t="str">
        <f aca="false">IF(Entities!AS65=0,"",IF(AND(Entities!E65="Yes",Entities!F65=""),"MISSING OWNER","OK"))</f>
        <v/>
      </c>
      <c r="L84" s="32" t="str">
        <f aca="false">IF(Entities!AS65=0,"",IF(COUNTIF(Entities!$B$6:$B$205,Entities!B65)&gt;1,"DUPLICATE","OK"))</f>
        <v/>
      </c>
      <c r="M84" s="32" t="str">
        <f aca="false">IF(Entities!AS65=0,"",IF(COUNTIF(C84:L84,"OK")=10,"OK",IF(COUNTIF(C84:L84,"OK")+COUNTIF(C84:L84,"REVIEW")=10,"REVIEW","CHECK")))</f>
        <v/>
      </c>
    </row>
    <row r="85" customFormat="false" ht="15" hidden="false" customHeight="false" outlineLevel="0" collapsed="false">
      <c r="A85" s="31" t="n">
        <v>66</v>
      </c>
      <c r="B85" s="31" t="str">
        <f aca="false">IF(Entities!AS66=0,"",Entities!B66)</f>
        <v/>
      </c>
      <c r="C85" s="32" t="str">
        <f aca="false">IF(Entities!AS66=0,"",IF(Entities!C66="","MISSING",IF(COUNTIF(JurList,Entities!C66)=0,"NOT IN LIST","OK")))</f>
        <v/>
      </c>
      <c r="D85" s="32" t="str">
        <f aca="false">IF(Entities!AS66=0,"",IF(Entities!G66="","MISSING",IF(Entities!AH66="","NO RATE","OK")))</f>
        <v/>
      </c>
      <c r="E85" s="32" t="str">
        <f aca="false">IF(Entities!AS66=0,"",IF(Entities!Y66="","TOTAL MISSING",IF(ABS(N(Entities!W66)+N(Entities!X66)-N(Entities!Y66))*IF(N(Entities!AH66)=0,1,Entities!AH66)&gt;RevTol,"MISMATCH","OK")))</f>
        <v/>
      </c>
      <c r="F85" s="32" t="str">
        <f aca="false">IF(Entities!AS66=0,"",IF(COUNTIF(Entities!I66:U66,"X")=0,"NONE MARKED",IF(AND(UPPER(Entities!U66)="X",Entities!V66=""),"OTHER NOT DESCRIBED","OK")))</f>
        <v/>
      </c>
      <c r="G85" s="32" t="str">
        <f aca="false">IF(Entities!AS66=0,"",IF(AND(N(Entities!W66)+N(Entities!X66)&gt;0,N(Entities!AE66)=0),"REVIEW","OK"))</f>
        <v/>
      </c>
      <c r="H85" s="32" t="str">
        <f aca="false">IF(Entities!AS66=0,"",IF(OR(N(Entities!AC66)&lt;0,N(Entities!AF66)&lt;0),"NEGATIVE","OK"))</f>
        <v/>
      </c>
      <c r="I85" s="32" t="str">
        <f aca="false">IF(Entities!AS66=0,"",IF(MAX(ABS(N(Entities!AA66)),ABS(N(Entities!AB66)))=0,"OK",IF(ABS(N(Entities!AA66)-N(Entities!AB66))/MAX(ABS(N(Entities!AA66)),ABS(N(Entities!AB66)))&gt;TaxGap,"REVIEW","OK")))</f>
        <v/>
      </c>
      <c r="J85" s="32" t="str">
        <f aca="false">IF(Entities!AS66=0,"",IF(Entities!AG66="Yes","OK","CONFIRM"))</f>
        <v/>
      </c>
      <c r="K85" s="32" t="str">
        <f aca="false">IF(Entities!AS66=0,"",IF(AND(Entities!E66="Yes",Entities!F66=""),"MISSING OWNER","OK"))</f>
        <v/>
      </c>
      <c r="L85" s="32" t="str">
        <f aca="false">IF(Entities!AS66=0,"",IF(COUNTIF(Entities!$B$6:$B$205,Entities!B66)&gt;1,"DUPLICATE","OK"))</f>
        <v/>
      </c>
      <c r="M85" s="32" t="str">
        <f aca="false">IF(Entities!AS66=0,"",IF(COUNTIF(C85:L85,"OK")=10,"OK",IF(COUNTIF(C85:L85,"OK")+COUNTIF(C85:L85,"REVIEW")=10,"REVIEW","CHECK")))</f>
        <v/>
      </c>
    </row>
    <row r="86" customFormat="false" ht="15" hidden="false" customHeight="false" outlineLevel="0" collapsed="false">
      <c r="A86" s="31" t="n">
        <v>67</v>
      </c>
      <c r="B86" s="31" t="str">
        <f aca="false">IF(Entities!AS67=0,"",Entities!B67)</f>
        <v/>
      </c>
      <c r="C86" s="32" t="str">
        <f aca="false">IF(Entities!AS67=0,"",IF(Entities!C67="","MISSING",IF(COUNTIF(JurList,Entities!C67)=0,"NOT IN LIST","OK")))</f>
        <v/>
      </c>
      <c r="D86" s="32" t="str">
        <f aca="false">IF(Entities!AS67=0,"",IF(Entities!G67="","MISSING",IF(Entities!AH67="","NO RATE","OK")))</f>
        <v/>
      </c>
      <c r="E86" s="32" t="str">
        <f aca="false">IF(Entities!AS67=0,"",IF(Entities!Y67="","TOTAL MISSING",IF(ABS(N(Entities!W67)+N(Entities!X67)-N(Entities!Y67))*IF(N(Entities!AH67)=0,1,Entities!AH67)&gt;RevTol,"MISMATCH","OK")))</f>
        <v/>
      </c>
      <c r="F86" s="32" t="str">
        <f aca="false">IF(Entities!AS67=0,"",IF(COUNTIF(Entities!I67:U67,"X")=0,"NONE MARKED",IF(AND(UPPER(Entities!U67)="X",Entities!V67=""),"OTHER NOT DESCRIBED","OK")))</f>
        <v/>
      </c>
      <c r="G86" s="32" t="str">
        <f aca="false">IF(Entities!AS67=0,"",IF(AND(N(Entities!W67)+N(Entities!X67)&gt;0,N(Entities!AE67)=0),"REVIEW","OK"))</f>
        <v/>
      </c>
      <c r="H86" s="32" t="str">
        <f aca="false">IF(Entities!AS67=0,"",IF(OR(N(Entities!AC67)&lt;0,N(Entities!AF67)&lt;0),"NEGATIVE","OK"))</f>
        <v/>
      </c>
      <c r="I86" s="32" t="str">
        <f aca="false">IF(Entities!AS67=0,"",IF(MAX(ABS(N(Entities!AA67)),ABS(N(Entities!AB67)))=0,"OK",IF(ABS(N(Entities!AA67)-N(Entities!AB67))/MAX(ABS(N(Entities!AA67)),ABS(N(Entities!AB67)))&gt;TaxGap,"REVIEW","OK")))</f>
        <v/>
      </c>
      <c r="J86" s="32" t="str">
        <f aca="false">IF(Entities!AS67=0,"",IF(Entities!AG67="Yes","OK","CONFIRM"))</f>
        <v/>
      </c>
      <c r="K86" s="32" t="str">
        <f aca="false">IF(Entities!AS67=0,"",IF(AND(Entities!E67="Yes",Entities!F67=""),"MISSING OWNER","OK"))</f>
        <v/>
      </c>
      <c r="L86" s="32" t="str">
        <f aca="false">IF(Entities!AS67=0,"",IF(COUNTIF(Entities!$B$6:$B$205,Entities!B67)&gt;1,"DUPLICATE","OK"))</f>
        <v/>
      </c>
      <c r="M86" s="32" t="str">
        <f aca="false">IF(Entities!AS67=0,"",IF(COUNTIF(C86:L86,"OK")=10,"OK",IF(COUNTIF(C86:L86,"OK")+COUNTIF(C86:L86,"REVIEW")=10,"REVIEW","CHECK")))</f>
        <v/>
      </c>
    </row>
    <row r="87" customFormat="false" ht="15" hidden="false" customHeight="false" outlineLevel="0" collapsed="false">
      <c r="A87" s="31" t="n">
        <v>68</v>
      </c>
      <c r="B87" s="31" t="str">
        <f aca="false">IF(Entities!AS68=0,"",Entities!B68)</f>
        <v/>
      </c>
      <c r="C87" s="32" t="str">
        <f aca="false">IF(Entities!AS68=0,"",IF(Entities!C68="","MISSING",IF(COUNTIF(JurList,Entities!C68)=0,"NOT IN LIST","OK")))</f>
        <v/>
      </c>
      <c r="D87" s="32" t="str">
        <f aca="false">IF(Entities!AS68=0,"",IF(Entities!G68="","MISSING",IF(Entities!AH68="","NO RATE","OK")))</f>
        <v/>
      </c>
      <c r="E87" s="32" t="str">
        <f aca="false">IF(Entities!AS68=0,"",IF(Entities!Y68="","TOTAL MISSING",IF(ABS(N(Entities!W68)+N(Entities!X68)-N(Entities!Y68))*IF(N(Entities!AH68)=0,1,Entities!AH68)&gt;RevTol,"MISMATCH","OK")))</f>
        <v/>
      </c>
      <c r="F87" s="32" t="str">
        <f aca="false">IF(Entities!AS68=0,"",IF(COUNTIF(Entities!I68:U68,"X")=0,"NONE MARKED",IF(AND(UPPER(Entities!U68)="X",Entities!V68=""),"OTHER NOT DESCRIBED","OK")))</f>
        <v/>
      </c>
      <c r="G87" s="32" t="str">
        <f aca="false">IF(Entities!AS68=0,"",IF(AND(N(Entities!W68)+N(Entities!X68)&gt;0,N(Entities!AE68)=0),"REVIEW","OK"))</f>
        <v/>
      </c>
      <c r="H87" s="32" t="str">
        <f aca="false">IF(Entities!AS68=0,"",IF(OR(N(Entities!AC68)&lt;0,N(Entities!AF68)&lt;0),"NEGATIVE","OK"))</f>
        <v/>
      </c>
      <c r="I87" s="32" t="str">
        <f aca="false">IF(Entities!AS68=0,"",IF(MAX(ABS(N(Entities!AA68)),ABS(N(Entities!AB68)))=0,"OK",IF(ABS(N(Entities!AA68)-N(Entities!AB68))/MAX(ABS(N(Entities!AA68)),ABS(N(Entities!AB68)))&gt;TaxGap,"REVIEW","OK")))</f>
        <v/>
      </c>
      <c r="J87" s="32" t="str">
        <f aca="false">IF(Entities!AS68=0,"",IF(Entities!AG68="Yes","OK","CONFIRM"))</f>
        <v/>
      </c>
      <c r="K87" s="32" t="str">
        <f aca="false">IF(Entities!AS68=0,"",IF(AND(Entities!E68="Yes",Entities!F68=""),"MISSING OWNER","OK"))</f>
        <v/>
      </c>
      <c r="L87" s="32" t="str">
        <f aca="false">IF(Entities!AS68=0,"",IF(COUNTIF(Entities!$B$6:$B$205,Entities!B68)&gt;1,"DUPLICATE","OK"))</f>
        <v/>
      </c>
      <c r="M87" s="32" t="str">
        <f aca="false">IF(Entities!AS68=0,"",IF(COUNTIF(C87:L87,"OK")=10,"OK",IF(COUNTIF(C87:L87,"OK")+COUNTIF(C87:L87,"REVIEW")=10,"REVIEW","CHECK")))</f>
        <v/>
      </c>
    </row>
    <row r="88" customFormat="false" ht="15" hidden="false" customHeight="false" outlineLevel="0" collapsed="false">
      <c r="A88" s="31" t="n">
        <v>69</v>
      </c>
      <c r="B88" s="31" t="str">
        <f aca="false">IF(Entities!AS69=0,"",Entities!B69)</f>
        <v/>
      </c>
      <c r="C88" s="32" t="str">
        <f aca="false">IF(Entities!AS69=0,"",IF(Entities!C69="","MISSING",IF(COUNTIF(JurList,Entities!C69)=0,"NOT IN LIST","OK")))</f>
        <v/>
      </c>
      <c r="D88" s="32" t="str">
        <f aca="false">IF(Entities!AS69=0,"",IF(Entities!G69="","MISSING",IF(Entities!AH69="","NO RATE","OK")))</f>
        <v/>
      </c>
      <c r="E88" s="32" t="str">
        <f aca="false">IF(Entities!AS69=0,"",IF(Entities!Y69="","TOTAL MISSING",IF(ABS(N(Entities!W69)+N(Entities!X69)-N(Entities!Y69))*IF(N(Entities!AH69)=0,1,Entities!AH69)&gt;RevTol,"MISMATCH","OK")))</f>
        <v/>
      </c>
      <c r="F88" s="32" t="str">
        <f aca="false">IF(Entities!AS69=0,"",IF(COUNTIF(Entities!I69:U69,"X")=0,"NONE MARKED",IF(AND(UPPER(Entities!U69)="X",Entities!V69=""),"OTHER NOT DESCRIBED","OK")))</f>
        <v/>
      </c>
      <c r="G88" s="32" t="str">
        <f aca="false">IF(Entities!AS69=0,"",IF(AND(N(Entities!W69)+N(Entities!X69)&gt;0,N(Entities!AE69)=0),"REVIEW","OK"))</f>
        <v/>
      </c>
      <c r="H88" s="32" t="str">
        <f aca="false">IF(Entities!AS69=0,"",IF(OR(N(Entities!AC69)&lt;0,N(Entities!AF69)&lt;0),"NEGATIVE","OK"))</f>
        <v/>
      </c>
      <c r="I88" s="32" t="str">
        <f aca="false">IF(Entities!AS69=0,"",IF(MAX(ABS(N(Entities!AA69)),ABS(N(Entities!AB69)))=0,"OK",IF(ABS(N(Entities!AA69)-N(Entities!AB69))/MAX(ABS(N(Entities!AA69)),ABS(N(Entities!AB69)))&gt;TaxGap,"REVIEW","OK")))</f>
        <v/>
      </c>
      <c r="J88" s="32" t="str">
        <f aca="false">IF(Entities!AS69=0,"",IF(Entities!AG69="Yes","OK","CONFIRM"))</f>
        <v/>
      </c>
      <c r="K88" s="32" t="str">
        <f aca="false">IF(Entities!AS69=0,"",IF(AND(Entities!E69="Yes",Entities!F69=""),"MISSING OWNER","OK"))</f>
        <v/>
      </c>
      <c r="L88" s="32" t="str">
        <f aca="false">IF(Entities!AS69=0,"",IF(COUNTIF(Entities!$B$6:$B$205,Entities!B69)&gt;1,"DUPLICATE","OK"))</f>
        <v/>
      </c>
      <c r="M88" s="32" t="str">
        <f aca="false">IF(Entities!AS69=0,"",IF(COUNTIF(C88:L88,"OK")=10,"OK",IF(COUNTIF(C88:L88,"OK")+COUNTIF(C88:L88,"REVIEW")=10,"REVIEW","CHECK")))</f>
        <v/>
      </c>
    </row>
    <row r="89" customFormat="false" ht="15" hidden="false" customHeight="false" outlineLevel="0" collapsed="false">
      <c r="A89" s="31" t="n">
        <v>70</v>
      </c>
      <c r="B89" s="31" t="str">
        <f aca="false">IF(Entities!AS70=0,"",Entities!B70)</f>
        <v/>
      </c>
      <c r="C89" s="32" t="str">
        <f aca="false">IF(Entities!AS70=0,"",IF(Entities!C70="","MISSING",IF(COUNTIF(JurList,Entities!C70)=0,"NOT IN LIST","OK")))</f>
        <v/>
      </c>
      <c r="D89" s="32" t="str">
        <f aca="false">IF(Entities!AS70=0,"",IF(Entities!G70="","MISSING",IF(Entities!AH70="","NO RATE","OK")))</f>
        <v/>
      </c>
      <c r="E89" s="32" t="str">
        <f aca="false">IF(Entities!AS70=0,"",IF(Entities!Y70="","TOTAL MISSING",IF(ABS(N(Entities!W70)+N(Entities!X70)-N(Entities!Y70))*IF(N(Entities!AH70)=0,1,Entities!AH70)&gt;RevTol,"MISMATCH","OK")))</f>
        <v/>
      </c>
      <c r="F89" s="32" t="str">
        <f aca="false">IF(Entities!AS70=0,"",IF(COUNTIF(Entities!I70:U70,"X")=0,"NONE MARKED",IF(AND(UPPER(Entities!U70)="X",Entities!V70=""),"OTHER NOT DESCRIBED","OK")))</f>
        <v/>
      </c>
      <c r="G89" s="32" t="str">
        <f aca="false">IF(Entities!AS70=0,"",IF(AND(N(Entities!W70)+N(Entities!X70)&gt;0,N(Entities!AE70)=0),"REVIEW","OK"))</f>
        <v/>
      </c>
      <c r="H89" s="32" t="str">
        <f aca="false">IF(Entities!AS70=0,"",IF(OR(N(Entities!AC70)&lt;0,N(Entities!AF70)&lt;0),"NEGATIVE","OK"))</f>
        <v/>
      </c>
      <c r="I89" s="32" t="str">
        <f aca="false">IF(Entities!AS70=0,"",IF(MAX(ABS(N(Entities!AA70)),ABS(N(Entities!AB70)))=0,"OK",IF(ABS(N(Entities!AA70)-N(Entities!AB70))/MAX(ABS(N(Entities!AA70)),ABS(N(Entities!AB70)))&gt;TaxGap,"REVIEW","OK")))</f>
        <v/>
      </c>
      <c r="J89" s="32" t="str">
        <f aca="false">IF(Entities!AS70=0,"",IF(Entities!AG70="Yes","OK","CONFIRM"))</f>
        <v/>
      </c>
      <c r="K89" s="32" t="str">
        <f aca="false">IF(Entities!AS70=0,"",IF(AND(Entities!E70="Yes",Entities!F70=""),"MISSING OWNER","OK"))</f>
        <v/>
      </c>
      <c r="L89" s="32" t="str">
        <f aca="false">IF(Entities!AS70=0,"",IF(COUNTIF(Entities!$B$6:$B$205,Entities!B70)&gt;1,"DUPLICATE","OK"))</f>
        <v/>
      </c>
      <c r="M89" s="32" t="str">
        <f aca="false">IF(Entities!AS70=0,"",IF(COUNTIF(C89:L89,"OK")=10,"OK",IF(COUNTIF(C89:L89,"OK")+COUNTIF(C89:L89,"REVIEW")=10,"REVIEW","CHECK")))</f>
        <v/>
      </c>
    </row>
    <row r="90" customFormat="false" ht="15" hidden="false" customHeight="false" outlineLevel="0" collapsed="false">
      <c r="A90" s="31" t="n">
        <v>71</v>
      </c>
      <c r="B90" s="31" t="str">
        <f aca="false">IF(Entities!AS71=0,"",Entities!B71)</f>
        <v/>
      </c>
      <c r="C90" s="32" t="str">
        <f aca="false">IF(Entities!AS71=0,"",IF(Entities!C71="","MISSING",IF(COUNTIF(JurList,Entities!C71)=0,"NOT IN LIST","OK")))</f>
        <v/>
      </c>
      <c r="D90" s="32" t="str">
        <f aca="false">IF(Entities!AS71=0,"",IF(Entities!G71="","MISSING",IF(Entities!AH71="","NO RATE","OK")))</f>
        <v/>
      </c>
      <c r="E90" s="32" t="str">
        <f aca="false">IF(Entities!AS71=0,"",IF(Entities!Y71="","TOTAL MISSING",IF(ABS(N(Entities!W71)+N(Entities!X71)-N(Entities!Y71))*IF(N(Entities!AH71)=0,1,Entities!AH71)&gt;RevTol,"MISMATCH","OK")))</f>
        <v/>
      </c>
      <c r="F90" s="32" t="str">
        <f aca="false">IF(Entities!AS71=0,"",IF(COUNTIF(Entities!I71:U71,"X")=0,"NONE MARKED",IF(AND(UPPER(Entities!U71)="X",Entities!V71=""),"OTHER NOT DESCRIBED","OK")))</f>
        <v/>
      </c>
      <c r="G90" s="32" t="str">
        <f aca="false">IF(Entities!AS71=0,"",IF(AND(N(Entities!W71)+N(Entities!X71)&gt;0,N(Entities!AE71)=0),"REVIEW","OK"))</f>
        <v/>
      </c>
      <c r="H90" s="32" t="str">
        <f aca="false">IF(Entities!AS71=0,"",IF(OR(N(Entities!AC71)&lt;0,N(Entities!AF71)&lt;0),"NEGATIVE","OK"))</f>
        <v/>
      </c>
      <c r="I90" s="32" t="str">
        <f aca="false">IF(Entities!AS71=0,"",IF(MAX(ABS(N(Entities!AA71)),ABS(N(Entities!AB71)))=0,"OK",IF(ABS(N(Entities!AA71)-N(Entities!AB71))/MAX(ABS(N(Entities!AA71)),ABS(N(Entities!AB71)))&gt;TaxGap,"REVIEW","OK")))</f>
        <v/>
      </c>
      <c r="J90" s="32" t="str">
        <f aca="false">IF(Entities!AS71=0,"",IF(Entities!AG71="Yes","OK","CONFIRM"))</f>
        <v/>
      </c>
      <c r="K90" s="32" t="str">
        <f aca="false">IF(Entities!AS71=0,"",IF(AND(Entities!E71="Yes",Entities!F71=""),"MISSING OWNER","OK"))</f>
        <v/>
      </c>
      <c r="L90" s="32" t="str">
        <f aca="false">IF(Entities!AS71=0,"",IF(COUNTIF(Entities!$B$6:$B$205,Entities!B71)&gt;1,"DUPLICATE","OK"))</f>
        <v/>
      </c>
      <c r="M90" s="32" t="str">
        <f aca="false">IF(Entities!AS71=0,"",IF(COUNTIF(C90:L90,"OK")=10,"OK",IF(COUNTIF(C90:L90,"OK")+COUNTIF(C90:L90,"REVIEW")=10,"REVIEW","CHECK")))</f>
        <v/>
      </c>
    </row>
    <row r="91" customFormat="false" ht="15" hidden="false" customHeight="false" outlineLevel="0" collapsed="false">
      <c r="A91" s="31" t="n">
        <v>72</v>
      </c>
      <c r="B91" s="31" t="str">
        <f aca="false">IF(Entities!AS72=0,"",Entities!B72)</f>
        <v/>
      </c>
      <c r="C91" s="32" t="str">
        <f aca="false">IF(Entities!AS72=0,"",IF(Entities!C72="","MISSING",IF(COUNTIF(JurList,Entities!C72)=0,"NOT IN LIST","OK")))</f>
        <v/>
      </c>
      <c r="D91" s="32" t="str">
        <f aca="false">IF(Entities!AS72=0,"",IF(Entities!G72="","MISSING",IF(Entities!AH72="","NO RATE","OK")))</f>
        <v/>
      </c>
      <c r="E91" s="32" t="str">
        <f aca="false">IF(Entities!AS72=0,"",IF(Entities!Y72="","TOTAL MISSING",IF(ABS(N(Entities!W72)+N(Entities!X72)-N(Entities!Y72))*IF(N(Entities!AH72)=0,1,Entities!AH72)&gt;RevTol,"MISMATCH","OK")))</f>
        <v/>
      </c>
      <c r="F91" s="32" t="str">
        <f aca="false">IF(Entities!AS72=0,"",IF(COUNTIF(Entities!I72:U72,"X")=0,"NONE MARKED",IF(AND(UPPER(Entities!U72)="X",Entities!V72=""),"OTHER NOT DESCRIBED","OK")))</f>
        <v/>
      </c>
      <c r="G91" s="32" t="str">
        <f aca="false">IF(Entities!AS72=0,"",IF(AND(N(Entities!W72)+N(Entities!X72)&gt;0,N(Entities!AE72)=0),"REVIEW","OK"))</f>
        <v/>
      </c>
      <c r="H91" s="32" t="str">
        <f aca="false">IF(Entities!AS72=0,"",IF(OR(N(Entities!AC72)&lt;0,N(Entities!AF72)&lt;0),"NEGATIVE","OK"))</f>
        <v/>
      </c>
      <c r="I91" s="32" t="str">
        <f aca="false">IF(Entities!AS72=0,"",IF(MAX(ABS(N(Entities!AA72)),ABS(N(Entities!AB72)))=0,"OK",IF(ABS(N(Entities!AA72)-N(Entities!AB72))/MAX(ABS(N(Entities!AA72)),ABS(N(Entities!AB72)))&gt;TaxGap,"REVIEW","OK")))</f>
        <v/>
      </c>
      <c r="J91" s="32" t="str">
        <f aca="false">IF(Entities!AS72=0,"",IF(Entities!AG72="Yes","OK","CONFIRM"))</f>
        <v/>
      </c>
      <c r="K91" s="32" t="str">
        <f aca="false">IF(Entities!AS72=0,"",IF(AND(Entities!E72="Yes",Entities!F72=""),"MISSING OWNER","OK"))</f>
        <v/>
      </c>
      <c r="L91" s="32" t="str">
        <f aca="false">IF(Entities!AS72=0,"",IF(COUNTIF(Entities!$B$6:$B$205,Entities!B72)&gt;1,"DUPLICATE","OK"))</f>
        <v/>
      </c>
      <c r="M91" s="32" t="str">
        <f aca="false">IF(Entities!AS72=0,"",IF(COUNTIF(C91:L91,"OK")=10,"OK",IF(COUNTIF(C91:L91,"OK")+COUNTIF(C91:L91,"REVIEW")=10,"REVIEW","CHECK")))</f>
        <v/>
      </c>
    </row>
    <row r="92" customFormat="false" ht="15" hidden="false" customHeight="false" outlineLevel="0" collapsed="false">
      <c r="A92" s="31" t="n">
        <v>73</v>
      </c>
      <c r="B92" s="31" t="str">
        <f aca="false">IF(Entities!AS73=0,"",Entities!B73)</f>
        <v/>
      </c>
      <c r="C92" s="32" t="str">
        <f aca="false">IF(Entities!AS73=0,"",IF(Entities!C73="","MISSING",IF(COUNTIF(JurList,Entities!C73)=0,"NOT IN LIST","OK")))</f>
        <v/>
      </c>
      <c r="D92" s="32" t="str">
        <f aca="false">IF(Entities!AS73=0,"",IF(Entities!G73="","MISSING",IF(Entities!AH73="","NO RATE","OK")))</f>
        <v/>
      </c>
      <c r="E92" s="32" t="str">
        <f aca="false">IF(Entities!AS73=0,"",IF(Entities!Y73="","TOTAL MISSING",IF(ABS(N(Entities!W73)+N(Entities!X73)-N(Entities!Y73))*IF(N(Entities!AH73)=0,1,Entities!AH73)&gt;RevTol,"MISMATCH","OK")))</f>
        <v/>
      </c>
      <c r="F92" s="32" t="str">
        <f aca="false">IF(Entities!AS73=0,"",IF(COUNTIF(Entities!I73:U73,"X")=0,"NONE MARKED",IF(AND(UPPER(Entities!U73)="X",Entities!V73=""),"OTHER NOT DESCRIBED","OK")))</f>
        <v/>
      </c>
      <c r="G92" s="32" t="str">
        <f aca="false">IF(Entities!AS73=0,"",IF(AND(N(Entities!W73)+N(Entities!X73)&gt;0,N(Entities!AE73)=0),"REVIEW","OK"))</f>
        <v/>
      </c>
      <c r="H92" s="32" t="str">
        <f aca="false">IF(Entities!AS73=0,"",IF(OR(N(Entities!AC73)&lt;0,N(Entities!AF73)&lt;0),"NEGATIVE","OK"))</f>
        <v/>
      </c>
      <c r="I92" s="32" t="str">
        <f aca="false">IF(Entities!AS73=0,"",IF(MAX(ABS(N(Entities!AA73)),ABS(N(Entities!AB73)))=0,"OK",IF(ABS(N(Entities!AA73)-N(Entities!AB73))/MAX(ABS(N(Entities!AA73)),ABS(N(Entities!AB73)))&gt;TaxGap,"REVIEW","OK")))</f>
        <v/>
      </c>
      <c r="J92" s="32" t="str">
        <f aca="false">IF(Entities!AS73=0,"",IF(Entities!AG73="Yes","OK","CONFIRM"))</f>
        <v/>
      </c>
      <c r="K92" s="32" t="str">
        <f aca="false">IF(Entities!AS73=0,"",IF(AND(Entities!E73="Yes",Entities!F73=""),"MISSING OWNER","OK"))</f>
        <v/>
      </c>
      <c r="L92" s="32" t="str">
        <f aca="false">IF(Entities!AS73=0,"",IF(COUNTIF(Entities!$B$6:$B$205,Entities!B73)&gt;1,"DUPLICATE","OK"))</f>
        <v/>
      </c>
      <c r="M92" s="32" t="str">
        <f aca="false">IF(Entities!AS73=0,"",IF(COUNTIF(C92:L92,"OK")=10,"OK",IF(COUNTIF(C92:L92,"OK")+COUNTIF(C92:L92,"REVIEW")=10,"REVIEW","CHECK")))</f>
        <v/>
      </c>
    </row>
    <row r="93" customFormat="false" ht="15" hidden="false" customHeight="false" outlineLevel="0" collapsed="false">
      <c r="A93" s="31" t="n">
        <v>74</v>
      </c>
      <c r="B93" s="31" t="str">
        <f aca="false">IF(Entities!AS74=0,"",Entities!B74)</f>
        <v/>
      </c>
      <c r="C93" s="32" t="str">
        <f aca="false">IF(Entities!AS74=0,"",IF(Entities!C74="","MISSING",IF(COUNTIF(JurList,Entities!C74)=0,"NOT IN LIST","OK")))</f>
        <v/>
      </c>
      <c r="D93" s="32" t="str">
        <f aca="false">IF(Entities!AS74=0,"",IF(Entities!G74="","MISSING",IF(Entities!AH74="","NO RATE","OK")))</f>
        <v/>
      </c>
      <c r="E93" s="32" t="str">
        <f aca="false">IF(Entities!AS74=0,"",IF(Entities!Y74="","TOTAL MISSING",IF(ABS(N(Entities!W74)+N(Entities!X74)-N(Entities!Y74))*IF(N(Entities!AH74)=0,1,Entities!AH74)&gt;RevTol,"MISMATCH","OK")))</f>
        <v/>
      </c>
      <c r="F93" s="32" t="str">
        <f aca="false">IF(Entities!AS74=0,"",IF(COUNTIF(Entities!I74:U74,"X")=0,"NONE MARKED",IF(AND(UPPER(Entities!U74)="X",Entities!V74=""),"OTHER NOT DESCRIBED","OK")))</f>
        <v/>
      </c>
      <c r="G93" s="32" t="str">
        <f aca="false">IF(Entities!AS74=0,"",IF(AND(N(Entities!W74)+N(Entities!X74)&gt;0,N(Entities!AE74)=0),"REVIEW","OK"))</f>
        <v/>
      </c>
      <c r="H93" s="32" t="str">
        <f aca="false">IF(Entities!AS74=0,"",IF(OR(N(Entities!AC74)&lt;0,N(Entities!AF74)&lt;0),"NEGATIVE","OK"))</f>
        <v/>
      </c>
      <c r="I93" s="32" t="str">
        <f aca="false">IF(Entities!AS74=0,"",IF(MAX(ABS(N(Entities!AA74)),ABS(N(Entities!AB74)))=0,"OK",IF(ABS(N(Entities!AA74)-N(Entities!AB74))/MAX(ABS(N(Entities!AA74)),ABS(N(Entities!AB74)))&gt;TaxGap,"REVIEW","OK")))</f>
        <v/>
      </c>
      <c r="J93" s="32" t="str">
        <f aca="false">IF(Entities!AS74=0,"",IF(Entities!AG74="Yes","OK","CONFIRM"))</f>
        <v/>
      </c>
      <c r="K93" s="32" t="str">
        <f aca="false">IF(Entities!AS74=0,"",IF(AND(Entities!E74="Yes",Entities!F74=""),"MISSING OWNER","OK"))</f>
        <v/>
      </c>
      <c r="L93" s="32" t="str">
        <f aca="false">IF(Entities!AS74=0,"",IF(COUNTIF(Entities!$B$6:$B$205,Entities!B74)&gt;1,"DUPLICATE","OK"))</f>
        <v/>
      </c>
      <c r="M93" s="32" t="str">
        <f aca="false">IF(Entities!AS74=0,"",IF(COUNTIF(C93:L93,"OK")=10,"OK",IF(COUNTIF(C93:L93,"OK")+COUNTIF(C93:L93,"REVIEW")=10,"REVIEW","CHECK")))</f>
        <v/>
      </c>
    </row>
    <row r="94" customFormat="false" ht="15" hidden="false" customHeight="false" outlineLevel="0" collapsed="false">
      <c r="A94" s="31" t="n">
        <v>75</v>
      </c>
      <c r="B94" s="31" t="str">
        <f aca="false">IF(Entities!AS75=0,"",Entities!B75)</f>
        <v/>
      </c>
      <c r="C94" s="32" t="str">
        <f aca="false">IF(Entities!AS75=0,"",IF(Entities!C75="","MISSING",IF(COUNTIF(JurList,Entities!C75)=0,"NOT IN LIST","OK")))</f>
        <v/>
      </c>
      <c r="D94" s="32" t="str">
        <f aca="false">IF(Entities!AS75=0,"",IF(Entities!G75="","MISSING",IF(Entities!AH75="","NO RATE","OK")))</f>
        <v/>
      </c>
      <c r="E94" s="32" t="str">
        <f aca="false">IF(Entities!AS75=0,"",IF(Entities!Y75="","TOTAL MISSING",IF(ABS(N(Entities!W75)+N(Entities!X75)-N(Entities!Y75))*IF(N(Entities!AH75)=0,1,Entities!AH75)&gt;RevTol,"MISMATCH","OK")))</f>
        <v/>
      </c>
      <c r="F94" s="32" t="str">
        <f aca="false">IF(Entities!AS75=0,"",IF(COUNTIF(Entities!I75:U75,"X")=0,"NONE MARKED",IF(AND(UPPER(Entities!U75)="X",Entities!V75=""),"OTHER NOT DESCRIBED","OK")))</f>
        <v/>
      </c>
      <c r="G94" s="32" t="str">
        <f aca="false">IF(Entities!AS75=0,"",IF(AND(N(Entities!W75)+N(Entities!X75)&gt;0,N(Entities!AE75)=0),"REVIEW","OK"))</f>
        <v/>
      </c>
      <c r="H94" s="32" t="str">
        <f aca="false">IF(Entities!AS75=0,"",IF(OR(N(Entities!AC75)&lt;0,N(Entities!AF75)&lt;0),"NEGATIVE","OK"))</f>
        <v/>
      </c>
      <c r="I94" s="32" t="str">
        <f aca="false">IF(Entities!AS75=0,"",IF(MAX(ABS(N(Entities!AA75)),ABS(N(Entities!AB75)))=0,"OK",IF(ABS(N(Entities!AA75)-N(Entities!AB75))/MAX(ABS(N(Entities!AA75)),ABS(N(Entities!AB75)))&gt;TaxGap,"REVIEW","OK")))</f>
        <v/>
      </c>
      <c r="J94" s="32" t="str">
        <f aca="false">IF(Entities!AS75=0,"",IF(Entities!AG75="Yes","OK","CONFIRM"))</f>
        <v/>
      </c>
      <c r="K94" s="32" t="str">
        <f aca="false">IF(Entities!AS75=0,"",IF(AND(Entities!E75="Yes",Entities!F75=""),"MISSING OWNER","OK"))</f>
        <v/>
      </c>
      <c r="L94" s="32" t="str">
        <f aca="false">IF(Entities!AS75=0,"",IF(COUNTIF(Entities!$B$6:$B$205,Entities!B75)&gt;1,"DUPLICATE","OK"))</f>
        <v/>
      </c>
      <c r="M94" s="32" t="str">
        <f aca="false">IF(Entities!AS75=0,"",IF(COUNTIF(C94:L94,"OK")=10,"OK",IF(COUNTIF(C94:L94,"OK")+COUNTIF(C94:L94,"REVIEW")=10,"REVIEW","CHECK")))</f>
        <v/>
      </c>
    </row>
    <row r="95" customFormat="false" ht="15" hidden="false" customHeight="false" outlineLevel="0" collapsed="false">
      <c r="A95" s="31" t="n">
        <v>76</v>
      </c>
      <c r="B95" s="31" t="str">
        <f aca="false">IF(Entities!AS76=0,"",Entities!B76)</f>
        <v/>
      </c>
      <c r="C95" s="32" t="str">
        <f aca="false">IF(Entities!AS76=0,"",IF(Entities!C76="","MISSING",IF(COUNTIF(JurList,Entities!C76)=0,"NOT IN LIST","OK")))</f>
        <v/>
      </c>
      <c r="D95" s="32" t="str">
        <f aca="false">IF(Entities!AS76=0,"",IF(Entities!G76="","MISSING",IF(Entities!AH76="","NO RATE","OK")))</f>
        <v/>
      </c>
      <c r="E95" s="32" t="str">
        <f aca="false">IF(Entities!AS76=0,"",IF(Entities!Y76="","TOTAL MISSING",IF(ABS(N(Entities!W76)+N(Entities!X76)-N(Entities!Y76))*IF(N(Entities!AH76)=0,1,Entities!AH76)&gt;RevTol,"MISMATCH","OK")))</f>
        <v/>
      </c>
      <c r="F95" s="32" t="str">
        <f aca="false">IF(Entities!AS76=0,"",IF(COUNTIF(Entities!I76:U76,"X")=0,"NONE MARKED",IF(AND(UPPER(Entities!U76)="X",Entities!V76=""),"OTHER NOT DESCRIBED","OK")))</f>
        <v/>
      </c>
      <c r="G95" s="32" t="str">
        <f aca="false">IF(Entities!AS76=0,"",IF(AND(N(Entities!W76)+N(Entities!X76)&gt;0,N(Entities!AE76)=0),"REVIEW","OK"))</f>
        <v/>
      </c>
      <c r="H95" s="32" t="str">
        <f aca="false">IF(Entities!AS76=0,"",IF(OR(N(Entities!AC76)&lt;0,N(Entities!AF76)&lt;0),"NEGATIVE","OK"))</f>
        <v/>
      </c>
      <c r="I95" s="32" t="str">
        <f aca="false">IF(Entities!AS76=0,"",IF(MAX(ABS(N(Entities!AA76)),ABS(N(Entities!AB76)))=0,"OK",IF(ABS(N(Entities!AA76)-N(Entities!AB76))/MAX(ABS(N(Entities!AA76)),ABS(N(Entities!AB76)))&gt;TaxGap,"REVIEW","OK")))</f>
        <v/>
      </c>
      <c r="J95" s="32" t="str">
        <f aca="false">IF(Entities!AS76=0,"",IF(Entities!AG76="Yes","OK","CONFIRM"))</f>
        <v/>
      </c>
      <c r="K95" s="32" t="str">
        <f aca="false">IF(Entities!AS76=0,"",IF(AND(Entities!E76="Yes",Entities!F76=""),"MISSING OWNER","OK"))</f>
        <v/>
      </c>
      <c r="L95" s="32" t="str">
        <f aca="false">IF(Entities!AS76=0,"",IF(COUNTIF(Entities!$B$6:$B$205,Entities!B76)&gt;1,"DUPLICATE","OK"))</f>
        <v/>
      </c>
      <c r="M95" s="32" t="str">
        <f aca="false">IF(Entities!AS76=0,"",IF(COUNTIF(C95:L95,"OK")=10,"OK",IF(COUNTIF(C95:L95,"OK")+COUNTIF(C95:L95,"REVIEW")=10,"REVIEW","CHECK")))</f>
        <v/>
      </c>
    </row>
    <row r="96" customFormat="false" ht="15" hidden="false" customHeight="false" outlineLevel="0" collapsed="false">
      <c r="A96" s="31" t="n">
        <v>77</v>
      </c>
      <c r="B96" s="31" t="str">
        <f aca="false">IF(Entities!AS77=0,"",Entities!B77)</f>
        <v/>
      </c>
      <c r="C96" s="32" t="str">
        <f aca="false">IF(Entities!AS77=0,"",IF(Entities!C77="","MISSING",IF(COUNTIF(JurList,Entities!C77)=0,"NOT IN LIST","OK")))</f>
        <v/>
      </c>
      <c r="D96" s="32" t="str">
        <f aca="false">IF(Entities!AS77=0,"",IF(Entities!G77="","MISSING",IF(Entities!AH77="","NO RATE","OK")))</f>
        <v/>
      </c>
      <c r="E96" s="32" t="str">
        <f aca="false">IF(Entities!AS77=0,"",IF(Entities!Y77="","TOTAL MISSING",IF(ABS(N(Entities!W77)+N(Entities!X77)-N(Entities!Y77))*IF(N(Entities!AH77)=0,1,Entities!AH77)&gt;RevTol,"MISMATCH","OK")))</f>
        <v/>
      </c>
      <c r="F96" s="32" t="str">
        <f aca="false">IF(Entities!AS77=0,"",IF(COUNTIF(Entities!I77:U77,"X")=0,"NONE MARKED",IF(AND(UPPER(Entities!U77)="X",Entities!V77=""),"OTHER NOT DESCRIBED","OK")))</f>
        <v/>
      </c>
      <c r="G96" s="32" t="str">
        <f aca="false">IF(Entities!AS77=0,"",IF(AND(N(Entities!W77)+N(Entities!X77)&gt;0,N(Entities!AE77)=0),"REVIEW","OK"))</f>
        <v/>
      </c>
      <c r="H96" s="32" t="str">
        <f aca="false">IF(Entities!AS77=0,"",IF(OR(N(Entities!AC77)&lt;0,N(Entities!AF77)&lt;0),"NEGATIVE","OK"))</f>
        <v/>
      </c>
      <c r="I96" s="32" t="str">
        <f aca="false">IF(Entities!AS77=0,"",IF(MAX(ABS(N(Entities!AA77)),ABS(N(Entities!AB77)))=0,"OK",IF(ABS(N(Entities!AA77)-N(Entities!AB77))/MAX(ABS(N(Entities!AA77)),ABS(N(Entities!AB77)))&gt;TaxGap,"REVIEW","OK")))</f>
        <v/>
      </c>
      <c r="J96" s="32" t="str">
        <f aca="false">IF(Entities!AS77=0,"",IF(Entities!AG77="Yes","OK","CONFIRM"))</f>
        <v/>
      </c>
      <c r="K96" s="32" t="str">
        <f aca="false">IF(Entities!AS77=0,"",IF(AND(Entities!E77="Yes",Entities!F77=""),"MISSING OWNER","OK"))</f>
        <v/>
      </c>
      <c r="L96" s="32" t="str">
        <f aca="false">IF(Entities!AS77=0,"",IF(COUNTIF(Entities!$B$6:$B$205,Entities!B77)&gt;1,"DUPLICATE","OK"))</f>
        <v/>
      </c>
      <c r="M96" s="32" t="str">
        <f aca="false">IF(Entities!AS77=0,"",IF(COUNTIF(C96:L96,"OK")=10,"OK",IF(COUNTIF(C96:L96,"OK")+COUNTIF(C96:L96,"REVIEW")=10,"REVIEW","CHECK")))</f>
        <v/>
      </c>
    </row>
    <row r="97" customFormat="false" ht="15" hidden="false" customHeight="false" outlineLevel="0" collapsed="false">
      <c r="A97" s="31" t="n">
        <v>78</v>
      </c>
      <c r="B97" s="31" t="str">
        <f aca="false">IF(Entities!AS78=0,"",Entities!B78)</f>
        <v/>
      </c>
      <c r="C97" s="32" t="str">
        <f aca="false">IF(Entities!AS78=0,"",IF(Entities!C78="","MISSING",IF(COUNTIF(JurList,Entities!C78)=0,"NOT IN LIST","OK")))</f>
        <v/>
      </c>
      <c r="D97" s="32" t="str">
        <f aca="false">IF(Entities!AS78=0,"",IF(Entities!G78="","MISSING",IF(Entities!AH78="","NO RATE","OK")))</f>
        <v/>
      </c>
      <c r="E97" s="32" t="str">
        <f aca="false">IF(Entities!AS78=0,"",IF(Entities!Y78="","TOTAL MISSING",IF(ABS(N(Entities!W78)+N(Entities!X78)-N(Entities!Y78))*IF(N(Entities!AH78)=0,1,Entities!AH78)&gt;RevTol,"MISMATCH","OK")))</f>
        <v/>
      </c>
      <c r="F97" s="32" t="str">
        <f aca="false">IF(Entities!AS78=0,"",IF(COUNTIF(Entities!I78:U78,"X")=0,"NONE MARKED",IF(AND(UPPER(Entities!U78)="X",Entities!V78=""),"OTHER NOT DESCRIBED","OK")))</f>
        <v/>
      </c>
      <c r="G97" s="32" t="str">
        <f aca="false">IF(Entities!AS78=0,"",IF(AND(N(Entities!W78)+N(Entities!X78)&gt;0,N(Entities!AE78)=0),"REVIEW","OK"))</f>
        <v/>
      </c>
      <c r="H97" s="32" t="str">
        <f aca="false">IF(Entities!AS78=0,"",IF(OR(N(Entities!AC78)&lt;0,N(Entities!AF78)&lt;0),"NEGATIVE","OK"))</f>
        <v/>
      </c>
      <c r="I97" s="32" t="str">
        <f aca="false">IF(Entities!AS78=0,"",IF(MAX(ABS(N(Entities!AA78)),ABS(N(Entities!AB78)))=0,"OK",IF(ABS(N(Entities!AA78)-N(Entities!AB78))/MAX(ABS(N(Entities!AA78)),ABS(N(Entities!AB78)))&gt;TaxGap,"REVIEW","OK")))</f>
        <v/>
      </c>
      <c r="J97" s="32" t="str">
        <f aca="false">IF(Entities!AS78=0,"",IF(Entities!AG78="Yes","OK","CONFIRM"))</f>
        <v/>
      </c>
      <c r="K97" s="32" t="str">
        <f aca="false">IF(Entities!AS78=0,"",IF(AND(Entities!E78="Yes",Entities!F78=""),"MISSING OWNER","OK"))</f>
        <v/>
      </c>
      <c r="L97" s="32" t="str">
        <f aca="false">IF(Entities!AS78=0,"",IF(COUNTIF(Entities!$B$6:$B$205,Entities!B78)&gt;1,"DUPLICATE","OK"))</f>
        <v/>
      </c>
      <c r="M97" s="32" t="str">
        <f aca="false">IF(Entities!AS78=0,"",IF(COUNTIF(C97:L97,"OK")=10,"OK",IF(COUNTIF(C97:L97,"OK")+COUNTIF(C97:L97,"REVIEW")=10,"REVIEW","CHECK")))</f>
        <v/>
      </c>
    </row>
    <row r="98" customFormat="false" ht="15" hidden="false" customHeight="false" outlineLevel="0" collapsed="false">
      <c r="A98" s="31" t="n">
        <v>79</v>
      </c>
      <c r="B98" s="31" t="str">
        <f aca="false">IF(Entities!AS79=0,"",Entities!B79)</f>
        <v/>
      </c>
      <c r="C98" s="32" t="str">
        <f aca="false">IF(Entities!AS79=0,"",IF(Entities!C79="","MISSING",IF(COUNTIF(JurList,Entities!C79)=0,"NOT IN LIST","OK")))</f>
        <v/>
      </c>
      <c r="D98" s="32" t="str">
        <f aca="false">IF(Entities!AS79=0,"",IF(Entities!G79="","MISSING",IF(Entities!AH79="","NO RATE","OK")))</f>
        <v/>
      </c>
      <c r="E98" s="32" t="str">
        <f aca="false">IF(Entities!AS79=0,"",IF(Entities!Y79="","TOTAL MISSING",IF(ABS(N(Entities!W79)+N(Entities!X79)-N(Entities!Y79))*IF(N(Entities!AH79)=0,1,Entities!AH79)&gt;RevTol,"MISMATCH","OK")))</f>
        <v/>
      </c>
      <c r="F98" s="32" t="str">
        <f aca="false">IF(Entities!AS79=0,"",IF(COUNTIF(Entities!I79:U79,"X")=0,"NONE MARKED",IF(AND(UPPER(Entities!U79)="X",Entities!V79=""),"OTHER NOT DESCRIBED","OK")))</f>
        <v/>
      </c>
      <c r="G98" s="32" t="str">
        <f aca="false">IF(Entities!AS79=0,"",IF(AND(N(Entities!W79)+N(Entities!X79)&gt;0,N(Entities!AE79)=0),"REVIEW","OK"))</f>
        <v/>
      </c>
      <c r="H98" s="32" t="str">
        <f aca="false">IF(Entities!AS79=0,"",IF(OR(N(Entities!AC79)&lt;0,N(Entities!AF79)&lt;0),"NEGATIVE","OK"))</f>
        <v/>
      </c>
      <c r="I98" s="32" t="str">
        <f aca="false">IF(Entities!AS79=0,"",IF(MAX(ABS(N(Entities!AA79)),ABS(N(Entities!AB79)))=0,"OK",IF(ABS(N(Entities!AA79)-N(Entities!AB79))/MAX(ABS(N(Entities!AA79)),ABS(N(Entities!AB79)))&gt;TaxGap,"REVIEW","OK")))</f>
        <v/>
      </c>
      <c r="J98" s="32" t="str">
        <f aca="false">IF(Entities!AS79=0,"",IF(Entities!AG79="Yes","OK","CONFIRM"))</f>
        <v/>
      </c>
      <c r="K98" s="32" t="str">
        <f aca="false">IF(Entities!AS79=0,"",IF(AND(Entities!E79="Yes",Entities!F79=""),"MISSING OWNER","OK"))</f>
        <v/>
      </c>
      <c r="L98" s="32" t="str">
        <f aca="false">IF(Entities!AS79=0,"",IF(COUNTIF(Entities!$B$6:$B$205,Entities!B79)&gt;1,"DUPLICATE","OK"))</f>
        <v/>
      </c>
      <c r="M98" s="32" t="str">
        <f aca="false">IF(Entities!AS79=0,"",IF(COUNTIF(C98:L98,"OK")=10,"OK",IF(COUNTIF(C98:L98,"OK")+COUNTIF(C98:L98,"REVIEW")=10,"REVIEW","CHECK")))</f>
        <v/>
      </c>
    </row>
    <row r="99" customFormat="false" ht="15" hidden="false" customHeight="false" outlineLevel="0" collapsed="false">
      <c r="A99" s="31" t="n">
        <v>80</v>
      </c>
      <c r="B99" s="31" t="str">
        <f aca="false">IF(Entities!AS80=0,"",Entities!B80)</f>
        <v/>
      </c>
      <c r="C99" s="32" t="str">
        <f aca="false">IF(Entities!AS80=0,"",IF(Entities!C80="","MISSING",IF(COUNTIF(JurList,Entities!C80)=0,"NOT IN LIST","OK")))</f>
        <v/>
      </c>
      <c r="D99" s="32" t="str">
        <f aca="false">IF(Entities!AS80=0,"",IF(Entities!G80="","MISSING",IF(Entities!AH80="","NO RATE","OK")))</f>
        <v/>
      </c>
      <c r="E99" s="32" t="str">
        <f aca="false">IF(Entities!AS80=0,"",IF(Entities!Y80="","TOTAL MISSING",IF(ABS(N(Entities!W80)+N(Entities!X80)-N(Entities!Y80))*IF(N(Entities!AH80)=0,1,Entities!AH80)&gt;RevTol,"MISMATCH","OK")))</f>
        <v/>
      </c>
      <c r="F99" s="32" t="str">
        <f aca="false">IF(Entities!AS80=0,"",IF(COUNTIF(Entities!I80:U80,"X")=0,"NONE MARKED",IF(AND(UPPER(Entities!U80)="X",Entities!V80=""),"OTHER NOT DESCRIBED","OK")))</f>
        <v/>
      </c>
      <c r="G99" s="32" t="str">
        <f aca="false">IF(Entities!AS80=0,"",IF(AND(N(Entities!W80)+N(Entities!X80)&gt;0,N(Entities!AE80)=0),"REVIEW","OK"))</f>
        <v/>
      </c>
      <c r="H99" s="32" t="str">
        <f aca="false">IF(Entities!AS80=0,"",IF(OR(N(Entities!AC80)&lt;0,N(Entities!AF80)&lt;0),"NEGATIVE","OK"))</f>
        <v/>
      </c>
      <c r="I99" s="32" t="str">
        <f aca="false">IF(Entities!AS80=0,"",IF(MAX(ABS(N(Entities!AA80)),ABS(N(Entities!AB80)))=0,"OK",IF(ABS(N(Entities!AA80)-N(Entities!AB80))/MAX(ABS(N(Entities!AA80)),ABS(N(Entities!AB80)))&gt;TaxGap,"REVIEW","OK")))</f>
        <v/>
      </c>
      <c r="J99" s="32" t="str">
        <f aca="false">IF(Entities!AS80=0,"",IF(Entities!AG80="Yes","OK","CONFIRM"))</f>
        <v/>
      </c>
      <c r="K99" s="32" t="str">
        <f aca="false">IF(Entities!AS80=0,"",IF(AND(Entities!E80="Yes",Entities!F80=""),"MISSING OWNER","OK"))</f>
        <v/>
      </c>
      <c r="L99" s="32" t="str">
        <f aca="false">IF(Entities!AS80=0,"",IF(COUNTIF(Entities!$B$6:$B$205,Entities!B80)&gt;1,"DUPLICATE","OK"))</f>
        <v/>
      </c>
      <c r="M99" s="32" t="str">
        <f aca="false">IF(Entities!AS80=0,"",IF(COUNTIF(C99:L99,"OK")=10,"OK",IF(COUNTIF(C99:L99,"OK")+COUNTIF(C99:L99,"REVIEW")=10,"REVIEW","CHECK")))</f>
        <v/>
      </c>
    </row>
    <row r="100" customFormat="false" ht="15" hidden="false" customHeight="false" outlineLevel="0" collapsed="false">
      <c r="A100" s="31" t="n">
        <v>81</v>
      </c>
      <c r="B100" s="31" t="str">
        <f aca="false">IF(Entities!AS81=0,"",Entities!B81)</f>
        <v/>
      </c>
      <c r="C100" s="32" t="str">
        <f aca="false">IF(Entities!AS81=0,"",IF(Entities!C81="","MISSING",IF(COUNTIF(JurList,Entities!C81)=0,"NOT IN LIST","OK")))</f>
        <v/>
      </c>
      <c r="D100" s="32" t="str">
        <f aca="false">IF(Entities!AS81=0,"",IF(Entities!G81="","MISSING",IF(Entities!AH81="","NO RATE","OK")))</f>
        <v/>
      </c>
      <c r="E100" s="32" t="str">
        <f aca="false">IF(Entities!AS81=0,"",IF(Entities!Y81="","TOTAL MISSING",IF(ABS(N(Entities!W81)+N(Entities!X81)-N(Entities!Y81))*IF(N(Entities!AH81)=0,1,Entities!AH81)&gt;RevTol,"MISMATCH","OK")))</f>
        <v/>
      </c>
      <c r="F100" s="32" t="str">
        <f aca="false">IF(Entities!AS81=0,"",IF(COUNTIF(Entities!I81:U81,"X")=0,"NONE MARKED",IF(AND(UPPER(Entities!U81)="X",Entities!V81=""),"OTHER NOT DESCRIBED","OK")))</f>
        <v/>
      </c>
      <c r="G100" s="32" t="str">
        <f aca="false">IF(Entities!AS81=0,"",IF(AND(N(Entities!W81)+N(Entities!X81)&gt;0,N(Entities!AE81)=0),"REVIEW","OK"))</f>
        <v/>
      </c>
      <c r="H100" s="32" t="str">
        <f aca="false">IF(Entities!AS81=0,"",IF(OR(N(Entities!AC81)&lt;0,N(Entities!AF81)&lt;0),"NEGATIVE","OK"))</f>
        <v/>
      </c>
      <c r="I100" s="32" t="str">
        <f aca="false">IF(Entities!AS81=0,"",IF(MAX(ABS(N(Entities!AA81)),ABS(N(Entities!AB81)))=0,"OK",IF(ABS(N(Entities!AA81)-N(Entities!AB81))/MAX(ABS(N(Entities!AA81)),ABS(N(Entities!AB81)))&gt;TaxGap,"REVIEW","OK")))</f>
        <v/>
      </c>
      <c r="J100" s="32" t="str">
        <f aca="false">IF(Entities!AS81=0,"",IF(Entities!AG81="Yes","OK","CONFIRM"))</f>
        <v/>
      </c>
      <c r="K100" s="32" t="str">
        <f aca="false">IF(Entities!AS81=0,"",IF(AND(Entities!E81="Yes",Entities!F81=""),"MISSING OWNER","OK"))</f>
        <v/>
      </c>
      <c r="L100" s="32" t="str">
        <f aca="false">IF(Entities!AS81=0,"",IF(COUNTIF(Entities!$B$6:$B$205,Entities!B81)&gt;1,"DUPLICATE","OK"))</f>
        <v/>
      </c>
      <c r="M100" s="32" t="str">
        <f aca="false">IF(Entities!AS81=0,"",IF(COUNTIF(C100:L100,"OK")=10,"OK",IF(COUNTIF(C100:L100,"OK")+COUNTIF(C100:L100,"REVIEW")=10,"REVIEW","CHECK")))</f>
        <v/>
      </c>
    </row>
    <row r="101" customFormat="false" ht="15" hidden="false" customHeight="false" outlineLevel="0" collapsed="false">
      <c r="A101" s="31" t="n">
        <v>82</v>
      </c>
      <c r="B101" s="31" t="str">
        <f aca="false">IF(Entities!AS82=0,"",Entities!B82)</f>
        <v/>
      </c>
      <c r="C101" s="32" t="str">
        <f aca="false">IF(Entities!AS82=0,"",IF(Entities!C82="","MISSING",IF(COUNTIF(JurList,Entities!C82)=0,"NOT IN LIST","OK")))</f>
        <v/>
      </c>
      <c r="D101" s="32" t="str">
        <f aca="false">IF(Entities!AS82=0,"",IF(Entities!G82="","MISSING",IF(Entities!AH82="","NO RATE","OK")))</f>
        <v/>
      </c>
      <c r="E101" s="32" t="str">
        <f aca="false">IF(Entities!AS82=0,"",IF(Entities!Y82="","TOTAL MISSING",IF(ABS(N(Entities!W82)+N(Entities!X82)-N(Entities!Y82))*IF(N(Entities!AH82)=0,1,Entities!AH82)&gt;RevTol,"MISMATCH","OK")))</f>
        <v/>
      </c>
      <c r="F101" s="32" t="str">
        <f aca="false">IF(Entities!AS82=0,"",IF(COUNTIF(Entities!I82:U82,"X")=0,"NONE MARKED",IF(AND(UPPER(Entities!U82)="X",Entities!V82=""),"OTHER NOT DESCRIBED","OK")))</f>
        <v/>
      </c>
      <c r="G101" s="32" t="str">
        <f aca="false">IF(Entities!AS82=0,"",IF(AND(N(Entities!W82)+N(Entities!X82)&gt;0,N(Entities!AE82)=0),"REVIEW","OK"))</f>
        <v/>
      </c>
      <c r="H101" s="32" t="str">
        <f aca="false">IF(Entities!AS82=0,"",IF(OR(N(Entities!AC82)&lt;0,N(Entities!AF82)&lt;0),"NEGATIVE","OK"))</f>
        <v/>
      </c>
      <c r="I101" s="32" t="str">
        <f aca="false">IF(Entities!AS82=0,"",IF(MAX(ABS(N(Entities!AA82)),ABS(N(Entities!AB82)))=0,"OK",IF(ABS(N(Entities!AA82)-N(Entities!AB82))/MAX(ABS(N(Entities!AA82)),ABS(N(Entities!AB82)))&gt;TaxGap,"REVIEW","OK")))</f>
        <v/>
      </c>
      <c r="J101" s="32" t="str">
        <f aca="false">IF(Entities!AS82=0,"",IF(Entities!AG82="Yes","OK","CONFIRM"))</f>
        <v/>
      </c>
      <c r="K101" s="32" t="str">
        <f aca="false">IF(Entities!AS82=0,"",IF(AND(Entities!E82="Yes",Entities!F82=""),"MISSING OWNER","OK"))</f>
        <v/>
      </c>
      <c r="L101" s="32" t="str">
        <f aca="false">IF(Entities!AS82=0,"",IF(COUNTIF(Entities!$B$6:$B$205,Entities!B82)&gt;1,"DUPLICATE","OK"))</f>
        <v/>
      </c>
      <c r="M101" s="32" t="str">
        <f aca="false">IF(Entities!AS82=0,"",IF(COUNTIF(C101:L101,"OK")=10,"OK",IF(COUNTIF(C101:L101,"OK")+COUNTIF(C101:L101,"REVIEW")=10,"REVIEW","CHECK")))</f>
        <v/>
      </c>
    </row>
    <row r="102" customFormat="false" ht="15" hidden="false" customHeight="false" outlineLevel="0" collapsed="false">
      <c r="A102" s="31" t="n">
        <v>83</v>
      </c>
      <c r="B102" s="31" t="str">
        <f aca="false">IF(Entities!AS83=0,"",Entities!B83)</f>
        <v/>
      </c>
      <c r="C102" s="32" t="str">
        <f aca="false">IF(Entities!AS83=0,"",IF(Entities!C83="","MISSING",IF(COUNTIF(JurList,Entities!C83)=0,"NOT IN LIST","OK")))</f>
        <v/>
      </c>
      <c r="D102" s="32" t="str">
        <f aca="false">IF(Entities!AS83=0,"",IF(Entities!G83="","MISSING",IF(Entities!AH83="","NO RATE","OK")))</f>
        <v/>
      </c>
      <c r="E102" s="32" t="str">
        <f aca="false">IF(Entities!AS83=0,"",IF(Entities!Y83="","TOTAL MISSING",IF(ABS(N(Entities!W83)+N(Entities!X83)-N(Entities!Y83))*IF(N(Entities!AH83)=0,1,Entities!AH83)&gt;RevTol,"MISMATCH","OK")))</f>
        <v/>
      </c>
      <c r="F102" s="32" t="str">
        <f aca="false">IF(Entities!AS83=0,"",IF(COUNTIF(Entities!I83:U83,"X")=0,"NONE MARKED",IF(AND(UPPER(Entities!U83)="X",Entities!V83=""),"OTHER NOT DESCRIBED","OK")))</f>
        <v/>
      </c>
      <c r="G102" s="32" t="str">
        <f aca="false">IF(Entities!AS83=0,"",IF(AND(N(Entities!W83)+N(Entities!X83)&gt;0,N(Entities!AE83)=0),"REVIEW","OK"))</f>
        <v/>
      </c>
      <c r="H102" s="32" t="str">
        <f aca="false">IF(Entities!AS83=0,"",IF(OR(N(Entities!AC83)&lt;0,N(Entities!AF83)&lt;0),"NEGATIVE","OK"))</f>
        <v/>
      </c>
      <c r="I102" s="32" t="str">
        <f aca="false">IF(Entities!AS83=0,"",IF(MAX(ABS(N(Entities!AA83)),ABS(N(Entities!AB83)))=0,"OK",IF(ABS(N(Entities!AA83)-N(Entities!AB83))/MAX(ABS(N(Entities!AA83)),ABS(N(Entities!AB83)))&gt;TaxGap,"REVIEW","OK")))</f>
        <v/>
      </c>
      <c r="J102" s="32" t="str">
        <f aca="false">IF(Entities!AS83=0,"",IF(Entities!AG83="Yes","OK","CONFIRM"))</f>
        <v/>
      </c>
      <c r="K102" s="32" t="str">
        <f aca="false">IF(Entities!AS83=0,"",IF(AND(Entities!E83="Yes",Entities!F83=""),"MISSING OWNER","OK"))</f>
        <v/>
      </c>
      <c r="L102" s="32" t="str">
        <f aca="false">IF(Entities!AS83=0,"",IF(COUNTIF(Entities!$B$6:$B$205,Entities!B83)&gt;1,"DUPLICATE","OK"))</f>
        <v/>
      </c>
      <c r="M102" s="32" t="str">
        <f aca="false">IF(Entities!AS83=0,"",IF(COUNTIF(C102:L102,"OK")=10,"OK",IF(COUNTIF(C102:L102,"OK")+COUNTIF(C102:L102,"REVIEW")=10,"REVIEW","CHECK")))</f>
        <v/>
      </c>
    </row>
    <row r="103" customFormat="false" ht="15" hidden="false" customHeight="false" outlineLevel="0" collapsed="false">
      <c r="A103" s="31" t="n">
        <v>84</v>
      </c>
      <c r="B103" s="31" t="str">
        <f aca="false">IF(Entities!AS84=0,"",Entities!B84)</f>
        <v/>
      </c>
      <c r="C103" s="32" t="str">
        <f aca="false">IF(Entities!AS84=0,"",IF(Entities!C84="","MISSING",IF(COUNTIF(JurList,Entities!C84)=0,"NOT IN LIST","OK")))</f>
        <v/>
      </c>
      <c r="D103" s="32" t="str">
        <f aca="false">IF(Entities!AS84=0,"",IF(Entities!G84="","MISSING",IF(Entities!AH84="","NO RATE","OK")))</f>
        <v/>
      </c>
      <c r="E103" s="32" t="str">
        <f aca="false">IF(Entities!AS84=0,"",IF(Entities!Y84="","TOTAL MISSING",IF(ABS(N(Entities!W84)+N(Entities!X84)-N(Entities!Y84))*IF(N(Entities!AH84)=0,1,Entities!AH84)&gt;RevTol,"MISMATCH","OK")))</f>
        <v/>
      </c>
      <c r="F103" s="32" t="str">
        <f aca="false">IF(Entities!AS84=0,"",IF(COUNTIF(Entities!I84:U84,"X")=0,"NONE MARKED",IF(AND(UPPER(Entities!U84)="X",Entities!V84=""),"OTHER NOT DESCRIBED","OK")))</f>
        <v/>
      </c>
      <c r="G103" s="32" t="str">
        <f aca="false">IF(Entities!AS84=0,"",IF(AND(N(Entities!W84)+N(Entities!X84)&gt;0,N(Entities!AE84)=0),"REVIEW","OK"))</f>
        <v/>
      </c>
      <c r="H103" s="32" t="str">
        <f aca="false">IF(Entities!AS84=0,"",IF(OR(N(Entities!AC84)&lt;0,N(Entities!AF84)&lt;0),"NEGATIVE","OK"))</f>
        <v/>
      </c>
      <c r="I103" s="32" t="str">
        <f aca="false">IF(Entities!AS84=0,"",IF(MAX(ABS(N(Entities!AA84)),ABS(N(Entities!AB84)))=0,"OK",IF(ABS(N(Entities!AA84)-N(Entities!AB84))/MAX(ABS(N(Entities!AA84)),ABS(N(Entities!AB84)))&gt;TaxGap,"REVIEW","OK")))</f>
        <v/>
      </c>
      <c r="J103" s="32" t="str">
        <f aca="false">IF(Entities!AS84=0,"",IF(Entities!AG84="Yes","OK","CONFIRM"))</f>
        <v/>
      </c>
      <c r="K103" s="32" t="str">
        <f aca="false">IF(Entities!AS84=0,"",IF(AND(Entities!E84="Yes",Entities!F84=""),"MISSING OWNER","OK"))</f>
        <v/>
      </c>
      <c r="L103" s="32" t="str">
        <f aca="false">IF(Entities!AS84=0,"",IF(COUNTIF(Entities!$B$6:$B$205,Entities!B84)&gt;1,"DUPLICATE","OK"))</f>
        <v/>
      </c>
      <c r="M103" s="32" t="str">
        <f aca="false">IF(Entities!AS84=0,"",IF(COUNTIF(C103:L103,"OK")=10,"OK",IF(COUNTIF(C103:L103,"OK")+COUNTIF(C103:L103,"REVIEW")=10,"REVIEW","CHECK")))</f>
        <v/>
      </c>
    </row>
    <row r="104" customFormat="false" ht="15" hidden="false" customHeight="false" outlineLevel="0" collapsed="false">
      <c r="A104" s="31" t="n">
        <v>85</v>
      </c>
      <c r="B104" s="31" t="str">
        <f aca="false">IF(Entities!AS85=0,"",Entities!B85)</f>
        <v/>
      </c>
      <c r="C104" s="32" t="str">
        <f aca="false">IF(Entities!AS85=0,"",IF(Entities!C85="","MISSING",IF(COUNTIF(JurList,Entities!C85)=0,"NOT IN LIST","OK")))</f>
        <v/>
      </c>
      <c r="D104" s="32" t="str">
        <f aca="false">IF(Entities!AS85=0,"",IF(Entities!G85="","MISSING",IF(Entities!AH85="","NO RATE","OK")))</f>
        <v/>
      </c>
      <c r="E104" s="32" t="str">
        <f aca="false">IF(Entities!AS85=0,"",IF(Entities!Y85="","TOTAL MISSING",IF(ABS(N(Entities!W85)+N(Entities!X85)-N(Entities!Y85))*IF(N(Entities!AH85)=0,1,Entities!AH85)&gt;RevTol,"MISMATCH","OK")))</f>
        <v/>
      </c>
      <c r="F104" s="32" t="str">
        <f aca="false">IF(Entities!AS85=0,"",IF(COUNTIF(Entities!I85:U85,"X")=0,"NONE MARKED",IF(AND(UPPER(Entities!U85)="X",Entities!V85=""),"OTHER NOT DESCRIBED","OK")))</f>
        <v/>
      </c>
      <c r="G104" s="32" t="str">
        <f aca="false">IF(Entities!AS85=0,"",IF(AND(N(Entities!W85)+N(Entities!X85)&gt;0,N(Entities!AE85)=0),"REVIEW","OK"))</f>
        <v/>
      </c>
      <c r="H104" s="32" t="str">
        <f aca="false">IF(Entities!AS85=0,"",IF(OR(N(Entities!AC85)&lt;0,N(Entities!AF85)&lt;0),"NEGATIVE","OK"))</f>
        <v/>
      </c>
      <c r="I104" s="32" t="str">
        <f aca="false">IF(Entities!AS85=0,"",IF(MAX(ABS(N(Entities!AA85)),ABS(N(Entities!AB85)))=0,"OK",IF(ABS(N(Entities!AA85)-N(Entities!AB85))/MAX(ABS(N(Entities!AA85)),ABS(N(Entities!AB85)))&gt;TaxGap,"REVIEW","OK")))</f>
        <v/>
      </c>
      <c r="J104" s="32" t="str">
        <f aca="false">IF(Entities!AS85=0,"",IF(Entities!AG85="Yes","OK","CONFIRM"))</f>
        <v/>
      </c>
      <c r="K104" s="32" t="str">
        <f aca="false">IF(Entities!AS85=0,"",IF(AND(Entities!E85="Yes",Entities!F85=""),"MISSING OWNER","OK"))</f>
        <v/>
      </c>
      <c r="L104" s="32" t="str">
        <f aca="false">IF(Entities!AS85=0,"",IF(COUNTIF(Entities!$B$6:$B$205,Entities!B85)&gt;1,"DUPLICATE","OK"))</f>
        <v/>
      </c>
      <c r="M104" s="32" t="str">
        <f aca="false">IF(Entities!AS85=0,"",IF(COUNTIF(C104:L104,"OK")=10,"OK",IF(COUNTIF(C104:L104,"OK")+COUNTIF(C104:L104,"REVIEW")=10,"REVIEW","CHECK")))</f>
        <v/>
      </c>
    </row>
    <row r="105" customFormat="false" ht="15" hidden="false" customHeight="false" outlineLevel="0" collapsed="false">
      <c r="A105" s="31" t="n">
        <v>86</v>
      </c>
      <c r="B105" s="31" t="str">
        <f aca="false">IF(Entities!AS86=0,"",Entities!B86)</f>
        <v/>
      </c>
      <c r="C105" s="32" t="str">
        <f aca="false">IF(Entities!AS86=0,"",IF(Entities!C86="","MISSING",IF(COUNTIF(JurList,Entities!C86)=0,"NOT IN LIST","OK")))</f>
        <v/>
      </c>
      <c r="D105" s="32" t="str">
        <f aca="false">IF(Entities!AS86=0,"",IF(Entities!G86="","MISSING",IF(Entities!AH86="","NO RATE","OK")))</f>
        <v/>
      </c>
      <c r="E105" s="32" t="str">
        <f aca="false">IF(Entities!AS86=0,"",IF(Entities!Y86="","TOTAL MISSING",IF(ABS(N(Entities!W86)+N(Entities!X86)-N(Entities!Y86))*IF(N(Entities!AH86)=0,1,Entities!AH86)&gt;RevTol,"MISMATCH","OK")))</f>
        <v/>
      </c>
      <c r="F105" s="32" t="str">
        <f aca="false">IF(Entities!AS86=0,"",IF(COUNTIF(Entities!I86:U86,"X")=0,"NONE MARKED",IF(AND(UPPER(Entities!U86)="X",Entities!V86=""),"OTHER NOT DESCRIBED","OK")))</f>
        <v/>
      </c>
      <c r="G105" s="32" t="str">
        <f aca="false">IF(Entities!AS86=0,"",IF(AND(N(Entities!W86)+N(Entities!X86)&gt;0,N(Entities!AE86)=0),"REVIEW","OK"))</f>
        <v/>
      </c>
      <c r="H105" s="32" t="str">
        <f aca="false">IF(Entities!AS86=0,"",IF(OR(N(Entities!AC86)&lt;0,N(Entities!AF86)&lt;0),"NEGATIVE","OK"))</f>
        <v/>
      </c>
      <c r="I105" s="32" t="str">
        <f aca="false">IF(Entities!AS86=0,"",IF(MAX(ABS(N(Entities!AA86)),ABS(N(Entities!AB86)))=0,"OK",IF(ABS(N(Entities!AA86)-N(Entities!AB86))/MAX(ABS(N(Entities!AA86)),ABS(N(Entities!AB86)))&gt;TaxGap,"REVIEW","OK")))</f>
        <v/>
      </c>
      <c r="J105" s="32" t="str">
        <f aca="false">IF(Entities!AS86=0,"",IF(Entities!AG86="Yes","OK","CONFIRM"))</f>
        <v/>
      </c>
      <c r="K105" s="32" t="str">
        <f aca="false">IF(Entities!AS86=0,"",IF(AND(Entities!E86="Yes",Entities!F86=""),"MISSING OWNER","OK"))</f>
        <v/>
      </c>
      <c r="L105" s="32" t="str">
        <f aca="false">IF(Entities!AS86=0,"",IF(COUNTIF(Entities!$B$6:$B$205,Entities!B86)&gt;1,"DUPLICATE","OK"))</f>
        <v/>
      </c>
      <c r="M105" s="32" t="str">
        <f aca="false">IF(Entities!AS86=0,"",IF(COUNTIF(C105:L105,"OK")=10,"OK",IF(COUNTIF(C105:L105,"OK")+COUNTIF(C105:L105,"REVIEW")=10,"REVIEW","CHECK")))</f>
        <v/>
      </c>
    </row>
    <row r="106" customFormat="false" ht="15" hidden="false" customHeight="false" outlineLevel="0" collapsed="false">
      <c r="A106" s="31" t="n">
        <v>87</v>
      </c>
      <c r="B106" s="31" t="str">
        <f aca="false">IF(Entities!AS87=0,"",Entities!B87)</f>
        <v/>
      </c>
      <c r="C106" s="32" t="str">
        <f aca="false">IF(Entities!AS87=0,"",IF(Entities!C87="","MISSING",IF(COUNTIF(JurList,Entities!C87)=0,"NOT IN LIST","OK")))</f>
        <v/>
      </c>
      <c r="D106" s="32" t="str">
        <f aca="false">IF(Entities!AS87=0,"",IF(Entities!G87="","MISSING",IF(Entities!AH87="","NO RATE","OK")))</f>
        <v/>
      </c>
      <c r="E106" s="32" t="str">
        <f aca="false">IF(Entities!AS87=0,"",IF(Entities!Y87="","TOTAL MISSING",IF(ABS(N(Entities!W87)+N(Entities!X87)-N(Entities!Y87))*IF(N(Entities!AH87)=0,1,Entities!AH87)&gt;RevTol,"MISMATCH","OK")))</f>
        <v/>
      </c>
      <c r="F106" s="32" t="str">
        <f aca="false">IF(Entities!AS87=0,"",IF(COUNTIF(Entities!I87:U87,"X")=0,"NONE MARKED",IF(AND(UPPER(Entities!U87)="X",Entities!V87=""),"OTHER NOT DESCRIBED","OK")))</f>
        <v/>
      </c>
      <c r="G106" s="32" t="str">
        <f aca="false">IF(Entities!AS87=0,"",IF(AND(N(Entities!W87)+N(Entities!X87)&gt;0,N(Entities!AE87)=0),"REVIEW","OK"))</f>
        <v/>
      </c>
      <c r="H106" s="32" t="str">
        <f aca="false">IF(Entities!AS87=0,"",IF(OR(N(Entities!AC87)&lt;0,N(Entities!AF87)&lt;0),"NEGATIVE","OK"))</f>
        <v/>
      </c>
      <c r="I106" s="32" t="str">
        <f aca="false">IF(Entities!AS87=0,"",IF(MAX(ABS(N(Entities!AA87)),ABS(N(Entities!AB87)))=0,"OK",IF(ABS(N(Entities!AA87)-N(Entities!AB87))/MAX(ABS(N(Entities!AA87)),ABS(N(Entities!AB87)))&gt;TaxGap,"REVIEW","OK")))</f>
        <v/>
      </c>
      <c r="J106" s="32" t="str">
        <f aca="false">IF(Entities!AS87=0,"",IF(Entities!AG87="Yes","OK","CONFIRM"))</f>
        <v/>
      </c>
      <c r="K106" s="32" t="str">
        <f aca="false">IF(Entities!AS87=0,"",IF(AND(Entities!E87="Yes",Entities!F87=""),"MISSING OWNER","OK"))</f>
        <v/>
      </c>
      <c r="L106" s="32" t="str">
        <f aca="false">IF(Entities!AS87=0,"",IF(COUNTIF(Entities!$B$6:$B$205,Entities!B87)&gt;1,"DUPLICATE","OK"))</f>
        <v/>
      </c>
      <c r="M106" s="32" t="str">
        <f aca="false">IF(Entities!AS87=0,"",IF(COUNTIF(C106:L106,"OK")=10,"OK",IF(COUNTIF(C106:L106,"OK")+COUNTIF(C106:L106,"REVIEW")=10,"REVIEW","CHECK")))</f>
        <v/>
      </c>
    </row>
    <row r="107" customFormat="false" ht="15" hidden="false" customHeight="false" outlineLevel="0" collapsed="false">
      <c r="A107" s="31" t="n">
        <v>88</v>
      </c>
      <c r="B107" s="31" t="str">
        <f aca="false">IF(Entities!AS88=0,"",Entities!B88)</f>
        <v/>
      </c>
      <c r="C107" s="32" t="str">
        <f aca="false">IF(Entities!AS88=0,"",IF(Entities!C88="","MISSING",IF(COUNTIF(JurList,Entities!C88)=0,"NOT IN LIST","OK")))</f>
        <v/>
      </c>
      <c r="D107" s="32" t="str">
        <f aca="false">IF(Entities!AS88=0,"",IF(Entities!G88="","MISSING",IF(Entities!AH88="","NO RATE","OK")))</f>
        <v/>
      </c>
      <c r="E107" s="32" t="str">
        <f aca="false">IF(Entities!AS88=0,"",IF(Entities!Y88="","TOTAL MISSING",IF(ABS(N(Entities!W88)+N(Entities!X88)-N(Entities!Y88))*IF(N(Entities!AH88)=0,1,Entities!AH88)&gt;RevTol,"MISMATCH","OK")))</f>
        <v/>
      </c>
      <c r="F107" s="32" t="str">
        <f aca="false">IF(Entities!AS88=0,"",IF(COUNTIF(Entities!I88:U88,"X")=0,"NONE MARKED",IF(AND(UPPER(Entities!U88)="X",Entities!V88=""),"OTHER NOT DESCRIBED","OK")))</f>
        <v/>
      </c>
      <c r="G107" s="32" t="str">
        <f aca="false">IF(Entities!AS88=0,"",IF(AND(N(Entities!W88)+N(Entities!X88)&gt;0,N(Entities!AE88)=0),"REVIEW","OK"))</f>
        <v/>
      </c>
      <c r="H107" s="32" t="str">
        <f aca="false">IF(Entities!AS88=0,"",IF(OR(N(Entities!AC88)&lt;0,N(Entities!AF88)&lt;0),"NEGATIVE","OK"))</f>
        <v/>
      </c>
      <c r="I107" s="32" t="str">
        <f aca="false">IF(Entities!AS88=0,"",IF(MAX(ABS(N(Entities!AA88)),ABS(N(Entities!AB88)))=0,"OK",IF(ABS(N(Entities!AA88)-N(Entities!AB88))/MAX(ABS(N(Entities!AA88)),ABS(N(Entities!AB88)))&gt;TaxGap,"REVIEW","OK")))</f>
        <v/>
      </c>
      <c r="J107" s="32" t="str">
        <f aca="false">IF(Entities!AS88=0,"",IF(Entities!AG88="Yes","OK","CONFIRM"))</f>
        <v/>
      </c>
      <c r="K107" s="32" t="str">
        <f aca="false">IF(Entities!AS88=0,"",IF(AND(Entities!E88="Yes",Entities!F88=""),"MISSING OWNER","OK"))</f>
        <v/>
      </c>
      <c r="L107" s="32" t="str">
        <f aca="false">IF(Entities!AS88=0,"",IF(COUNTIF(Entities!$B$6:$B$205,Entities!B88)&gt;1,"DUPLICATE","OK"))</f>
        <v/>
      </c>
      <c r="M107" s="32" t="str">
        <f aca="false">IF(Entities!AS88=0,"",IF(COUNTIF(C107:L107,"OK")=10,"OK",IF(COUNTIF(C107:L107,"OK")+COUNTIF(C107:L107,"REVIEW")=10,"REVIEW","CHECK")))</f>
        <v/>
      </c>
    </row>
    <row r="108" customFormat="false" ht="15" hidden="false" customHeight="false" outlineLevel="0" collapsed="false">
      <c r="A108" s="31" t="n">
        <v>89</v>
      </c>
      <c r="B108" s="31" t="str">
        <f aca="false">IF(Entities!AS89=0,"",Entities!B89)</f>
        <v/>
      </c>
      <c r="C108" s="32" t="str">
        <f aca="false">IF(Entities!AS89=0,"",IF(Entities!C89="","MISSING",IF(COUNTIF(JurList,Entities!C89)=0,"NOT IN LIST","OK")))</f>
        <v/>
      </c>
      <c r="D108" s="32" t="str">
        <f aca="false">IF(Entities!AS89=0,"",IF(Entities!G89="","MISSING",IF(Entities!AH89="","NO RATE","OK")))</f>
        <v/>
      </c>
      <c r="E108" s="32" t="str">
        <f aca="false">IF(Entities!AS89=0,"",IF(Entities!Y89="","TOTAL MISSING",IF(ABS(N(Entities!W89)+N(Entities!X89)-N(Entities!Y89))*IF(N(Entities!AH89)=0,1,Entities!AH89)&gt;RevTol,"MISMATCH","OK")))</f>
        <v/>
      </c>
      <c r="F108" s="32" t="str">
        <f aca="false">IF(Entities!AS89=0,"",IF(COUNTIF(Entities!I89:U89,"X")=0,"NONE MARKED",IF(AND(UPPER(Entities!U89)="X",Entities!V89=""),"OTHER NOT DESCRIBED","OK")))</f>
        <v/>
      </c>
      <c r="G108" s="32" t="str">
        <f aca="false">IF(Entities!AS89=0,"",IF(AND(N(Entities!W89)+N(Entities!X89)&gt;0,N(Entities!AE89)=0),"REVIEW","OK"))</f>
        <v/>
      </c>
      <c r="H108" s="32" t="str">
        <f aca="false">IF(Entities!AS89=0,"",IF(OR(N(Entities!AC89)&lt;0,N(Entities!AF89)&lt;0),"NEGATIVE","OK"))</f>
        <v/>
      </c>
      <c r="I108" s="32" t="str">
        <f aca="false">IF(Entities!AS89=0,"",IF(MAX(ABS(N(Entities!AA89)),ABS(N(Entities!AB89)))=0,"OK",IF(ABS(N(Entities!AA89)-N(Entities!AB89))/MAX(ABS(N(Entities!AA89)),ABS(N(Entities!AB89)))&gt;TaxGap,"REVIEW","OK")))</f>
        <v/>
      </c>
      <c r="J108" s="32" t="str">
        <f aca="false">IF(Entities!AS89=0,"",IF(Entities!AG89="Yes","OK","CONFIRM"))</f>
        <v/>
      </c>
      <c r="K108" s="32" t="str">
        <f aca="false">IF(Entities!AS89=0,"",IF(AND(Entities!E89="Yes",Entities!F89=""),"MISSING OWNER","OK"))</f>
        <v/>
      </c>
      <c r="L108" s="32" t="str">
        <f aca="false">IF(Entities!AS89=0,"",IF(COUNTIF(Entities!$B$6:$B$205,Entities!B89)&gt;1,"DUPLICATE","OK"))</f>
        <v/>
      </c>
      <c r="M108" s="32" t="str">
        <f aca="false">IF(Entities!AS89=0,"",IF(COUNTIF(C108:L108,"OK")=10,"OK",IF(COUNTIF(C108:L108,"OK")+COUNTIF(C108:L108,"REVIEW")=10,"REVIEW","CHECK")))</f>
        <v/>
      </c>
    </row>
    <row r="109" customFormat="false" ht="15" hidden="false" customHeight="false" outlineLevel="0" collapsed="false">
      <c r="A109" s="31" t="n">
        <v>90</v>
      </c>
      <c r="B109" s="31" t="str">
        <f aca="false">IF(Entities!AS90=0,"",Entities!B90)</f>
        <v/>
      </c>
      <c r="C109" s="32" t="str">
        <f aca="false">IF(Entities!AS90=0,"",IF(Entities!C90="","MISSING",IF(COUNTIF(JurList,Entities!C90)=0,"NOT IN LIST","OK")))</f>
        <v/>
      </c>
      <c r="D109" s="32" t="str">
        <f aca="false">IF(Entities!AS90=0,"",IF(Entities!G90="","MISSING",IF(Entities!AH90="","NO RATE","OK")))</f>
        <v/>
      </c>
      <c r="E109" s="32" t="str">
        <f aca="false">IF(Entities!AS90=0,"",IF(Entities!Y90="","TOTAL MISSING",IF(ABS(N(Entities!W90)+N(Entities!X90)-N(Entities!Y90))*IF(N(Entities!AH90)=0,1,Entities!AH90)&gt;RevTol,"MISMATCH","OK")))</f>
        <v/>
      </c>
      <c r="F109" s="32" t="str">
        <f aca="false">IF(Entities!AS90=0,"",IF(COUNTIF(Entities!I90:U90,"X")=0,"NONE MARKED",IF(AND(UPPER(Entities!U90)="X",Entities!V90=""),"OTHER NOT DESCRIBED","OK")))</f>
        <v/>
      </c>
      <c r="G109" s="32" t="str">
        <f aca="false">IF(Entities!AS90=0,"",IF(AND(N(Entities!W90)+N(Entities!X90)&gt;0,N(Entities!AE90)=0),"REVIEW","OK"))</f>
        <v/>
      </c>
      <c r="H109" s="32" t="str">
        <f aca="false">IF(Entities!AS90=0,"",IF(OR(N(Entities!AC90)&lt;0,N(Entities!AF90)&lt;0),"NEGATIVE","OK"))</f>
        <v/>
      </c>
      <c r="I109" s="32" t="str">
        <f aca="false">IF(Entities!AS90=0,"",IF(MAX(ABS(N(Entities!AA90)),ABS(N(Entities!AB90)))=0,"OK",IF(ABS(N(Entities!AA90)-N(Entities!AB90))/MAX(ABS(N(Entities!AA90)),ABS(N(Entities!AB90)))&gt;TaxGap,"REVIEW","OK")))</f>
        <v/>
      </c>
      <c r="J109" s="32" t="str">
        <f aca="false">IF(Entities!AS90=0,"",IF(Entities!AG90="Yes","OK","CONFIRM"))</f>
        <v/>
      </c>
      <c r="K109" s="32" t="str">
        <f aca="false">IF(Entities!AS90=0,"",IF(AND(Entities!E90="Yes",Entities!F90=""),"MISSING OWNER","OK"))</f>
        <v/>
      </c>
      <c r="L109" s="32" t="str">
        <f aca="false">IF(Entities!AS90=0,"",IF(COUNTIF(Entities!$B$6:$B$205,Entities!B90)&gt;1,"DUPLICATE","OK"))</f>
        <v/>
      </c>
      <c r="M109" s="32" t="str">
        <f aca="false">IF(Entities!AS90=0,"",IF(COUNTIF(C109:L109,"OK")=10,"OK",IF(COUNTIF(C109:L109,"OK")+COUNTIF(C109:L109,"REVIEW")=10,"REVIEW","CHECK")))</f>
        <v/>
      </c>
    </row>
    <row r="110" customFormat="false" ht="15" hidden="false" customHeight="false" outlineLevel="0" collapsed="false">
      <c r="A110" s="31" t="n">
        <v>91</v>
      </c>
      <c r="B110" s="31" t="str">
        <f aca="false">IF(Entities!AS91=0,"",Entities!B91)</f>
        <v/>
      </c>
      <c r="C110" s="32" t="str">
        <f aca="false">IF(Entities!AS91=0,"",IF(Entities!C91="","MISSING",IF(COUNTIF(JurList,Entities!C91)=0,"NOT IN LIST","OK")))</f>
        <v/>
      </c>
      <c r="D110" s="32" t="str">
        <f aca="false">IF(Entities!AS91=0,"",IF(Entities!G91="","MISSING",IF(Entities!AH91="","NO RATE","OK")))</f>
        <v/>
      </c>
      <c r="E110" s="32" t="str">
        <f aca="false">IF(Entities!AS91=0,"",IF(Entities!Y91="","TOTAL MISSING",IF(ABS(N(Entities!W91)+N(Entities!X91)-N(Entities!Y91))*IF(N(Entities!AH91)=0,1,Entities!AH91)&gt;RevTol,"MISMATCH","OK")))</f>
        <v/>
      </c>
      <c r="F110" s="32" t="str">
        <f aca="false">IF(Entities!AS91=0,"",IF(COUNTIF(Entities!I91:U91,"X")=0,"NONE MARKED",IF(AND(UPPER(Entities!U91)="X",Entities!V91=""),"OTHER NOT DESCRIBED","OK")))</f>
        <v/>
      </c>
      <c r="G110" s="32" t="str">
        <f aca="false">IF(Entities!AS91=0,"",IF(AND(N(Entities!W91)+N(Entities!X91)&gt;0,N(Entities!AE91)=0),"REVIEW","OK"))</f>
        <v/>
      </c>
      <c r="H110" s="32" t="str">
        <f aca="false">IF(Entities!AS91=0,"",IF(OR(N(Entities!AC91)&lt;0,N(Entities!AF91)&lt;0),"NEGATIVE","OK"))</f>
        <v/>
      </c>
      <c r="I110" s="32" t="str">
        <f aca="false">IF(Entities!AS91=0,"",IF(MAX(ABS(N(Entities!AA91)),ABS(N(Entities!AB91)))=0,"OK",IF(ABS(N(Entities!AA91)-N(Entities!AB91))/MAX(ABS(N(Entities!AA91)),ABS(N(Entities!AB91)))&gt;TaxGap,"REVIEW","OK")))</f>
        <v/>
      </c>
      <c r="J110" s="32" t="str">
        <f aca="false">IF(Entities!AS91=0,"",IF(Entities!AG91="Yes","OK","CONFIRM"))</f>
        <v/>
      </c>
      <c r="K110" s="32" t="str">
        <f aca="false">IF(Entities!AS91=0,"",IF(AND(Entities!E91="Yes",Entities!F91=""),"MISSING OWNER","OK"))</f>
        <v/>
      </c>
      <c r="L110" s="32" t="str">
        <f aca="false">IF(Entities!AS91=0,"",IF(COUNTIF(Entities!$B$6:$B$205,Entities!B91)&gt;1,"DUPLICATE","OK"))</f>
        <v/>
      </c>
      <c r="M110" s="32" t="str">
        <f aca="false">IF(Entities!AS91=0,"",IF(COUNTIF(C110:L110,"OK")=10,"OK",IF(COUNTIF(C110:L110,"OK")+COUNTIF(C110:L110,"REVIEW")=10,"REVIEW","CHECK")))</f>
        <v/>
      </c>
    </row>
    <row r="111" customFormat="false" ht="15" hidden="false" customHeight="false" outlineLevel="0" collapsed="false">
      <c r="A111" s="31" t="n">
        <v>92</v>
      </c>
      <c r="B111" s="31" t="str">
        <f aca="false">IF(Entities!AS92=0,"",Entities!B92)</f>
        <v/>
      </c>
      <c r="C111" s="32" t="str">
        <f aca="false">IF(Entities!AS92=0,"",IF(Entities!C92="","MISSING",IF(COUNTIF(JurList,Entities!C92)=0,"NOT IN LIST","OK")))</f>
        <v/>
      </c>
      <c r="D111" s="32" t="str">
        <f aca="false">IF(Entities!AS92=0,"",IF(Entities!G92="","MISSING",IF(Entities!AH92="","NO RATE","OK")))</f>
        <v/>
      </c>
      <c r="E111" s="32" t="str">
        <f aca="false">IF(Entities!AS92=0,"",IF(Entities!Y92="","TOTAL MISSING",IF(ABS(N(Entities!W92)+N(Entities!X92)-N(Entities!Y92))*IF(N(Entities!AH92)=0,1,Entities!AH92)&gt;RevTol,"MISMATCH","OK")))</f>
        <v/>
      </c>
      <c r="F111" s="32" t="str">
        <f aca="false">IF(Entities!AS92=0,"",IF(COUNTIF(Entities!I92:U92,"X")=0,"NONE MARKED",IF(AND(UPPER(Entities!U92)="X",Entities!V92=""),"OTHER NOT DESCRIBED","OK")))</f>
        <v/>
      </c>
      <c r="G111" s="32" t="str">
        <f aca="false">IF(Entities!AS92=0,"",IF(AND(N(Entities!W92)+N(Entities!X92)&gt;0,N(Entities!AE92)=0),"REVIEW","OK"))</f>
        <v/>
      </c>
      <c r="H111" s="32" t="str">
        <f aca="false">IF(Entities!AS92=0,"",IF(OR(N(Entities!AC92)&lt;0,N(Entities!AF92)&lt;0),"NEGATIVE","OK"))</f>
        <v/>
      </c>
      <c r="I111" s="32" t="str">
        <f aca="false">IF(Entities!AS92=0,"",IF(MAX(ABS(N(Entities!AA92)),ABS(N(Entities!AB92)))=0,"OK",IF(ABS(N(Entities!AA92)-N(Entities!AB92))/MAX(ABS(N(Entities!AA92)),ABS(N(Entities!AB92)))&gt;TaxGap,"REVIEW","OK")))</f>
        <v/>
      </c>
      <c r="J111" s="32" t="str">
        <f aca="false">IF(Entities!AS92=0,"",IF(Entities!AG92="Yes","OK","CONFIRM"))</f>
        <v/>
      </c>
      <c r="K111" s="32" t="str">
        <f aca="false">IF(Entities!AS92=0,"",IF(AND(Entities!E92="Yes",Entities!F92=""),"MISSING OWNER","OK"))</f>
        <v/>
      </c>
      <c r="L111" s="32" t="str">
        <f aca="false">IF(Entities!AS92=0,"",IF(COUNTIF(Entities!$B$6:$B$205,Entities!B92)&gt;1,"DUPLICATE","OK"))</f>
        <v/>
      </c>
      <c r="M111" s="32" t="str">
        <f aca="false">IF(Entities!AS92=0,"",IF(COUNTIF(C111:L111,"OK")=10,"OK",IF(COUNTIF(C111:L111,"OK")+COUNTIF(C111:L111,"REVIEW")=10,"REVIEW","CHECK")))</f>
        <v/>
      </c>
    </row>
    <row r="112" customFormat="false" ht="15" hidden="false" customHeight="false" outlineLevel="0" collapsed="false">
      <c r="A112" s="31" t="n">
        <v>93</v>
      </c>
      <c r="B112" s="31" t="str">
        <f aca="false">IF(Entities!AS93=0,"",Entities!B93)</f>
        <v/>
      </c>
      <c r="C112" s="32" t="str">
        <f aca="false">IF(Entities!AS93=0,"",IF(Entities!C93="","MISSING",IF(COUNTIF(JurList,Entities!C93)=0,"NOT IN LIST","OK")))</f>
        <v/>
      </c>
      <c r="D112" s="32" t="str">
        <f aca="false">IF(Entities!AS93=0,"",IF(Entities!G93="","MISSING",IF(Entities!AH93="","NO RATE","OK")))</f>
        <v/>
      </c>
      <c r="E112" s="32" t="str">
        <f aca="false">IF(Entities!AS93=0,"",IF(Entities!Y93="","TOTAL MISSING",IF(ABS(N(Entities!W93)+N(Entities!X93)-N(Entities!Y93))*IF(N(Entities!AH93)=0,1,Entities!AH93)&gt;RevTol,"MISMATCH","OK")))</f>
        <v/>
      </c>
      <c r="F112" s="32" t="str">
        <f aca="false">IF(Entities!AS93=0,"",IF(COUNTIF(Entities!I93:U93,"X")=0,"NONE MARKED",IF(AND(UPPER(Entities!U93)="X",Entities!V93=""),"OTHER NOT DESCRIBED","OK")))</f>
        <v/>
      </c>
      <c r="G112" s="32" t="str">
        <f aca="false">IF(Entities!AS93=0,"",IF(AND(N(Entities!W93)+N(Entities!X93)&gt;0,N(Entities!AE93)=0),"REVIEW","OK"))</f>
        <v/>
      </c>
      <c r="H112" s="32" t="str">
        <f aca="false">IF(Entities!AS93=0,"",IF(OR(N(Entities!AC93)&lt;0,N(Entities!AF93)&lt;0),"NEGATIVE","OK"))</f>
        <v/>
      </c>
      <c r="I112" s="32" t="str">
        <f aca="false">IF(Entities!AS93=0,"",IF(MAX(ABS(N(Entities!AA93)),ABS(N(Entities!AB93)))=0,"OK",IF(ABS(N(Entities!AA93)-N(Entities!AB93))/MAX(ABS(N(Entities!AA93)),ABS(N(Entities!AB93)))&gt;TaxGap,"REVIEW","OK")))</f>
        <v/>
      </c>
      <c r="J112" s="32" t="str">
        <f aca="false">IF(Entities!AS93=0,"",IF(Entities!AG93="Yes","OK","CONFIRM"))</f>
        <v/>
      </c>
      <c r="K112" s="32" t="str">
        <f aca="false">IF(Entities!AS93=0,"",IF(AND(Entities!E93="Yes",Entities!F93=""),"MISSING OWNER","OK"))</f>
        <v/>
      </c>
      <c r="L112" s="32" t="str">
        <f aca="false">IF(Entities!AS93=0,"",IF(COUNTIF(Entities!$B$6:$B$205,Entities!B93)&gt;1,"DUPLICATE","OK"))</f>
        <v/>
      </c>
      <c r="M112" s="32" t="str">
        <f aca="false">IF(Entities!AS93=0,"",IF(COUNTIF(C112:L112,"OK")=10,"OK",IF(COUNTIF(C112:L112,"OK")+COUNTIF(C112:L112,"REVIEW")=10,"REVIEW","CHECK")))</f>
        <v/>
      </c>
    </row>
    <row r="113" customFormat="false" ht="15" hidden="false" customHeight="false" outlineLevel="0" collapsed="false">
      <c r="A113" s="31" t="n">
        <v>94</v>
      </c>
      <c r="B113" s="31" t="str">
        <f aca="false">IF(Entities!AS94=0,"",Entities!B94)</f>
        <v/>
      </c>
      <c r="C113" s="32" t="str">
        <f aca="false">IF(Entities!AS94=0,"",IF(Entities!C94="","MISSING",IF(COUNTIF(JurList,Entities!C94)=0,"NOT IN LIST","OK")))</f>
        <v/>
      </c>
      <c r="D113" s="32" t="str">
        <f aca="false">IF(Entities!AS94=0,"",IF(Entities!G94="","MISSING",IF(Entities!AH94="","NO RATE","OK")))</f>
        <v/>
      </c>
      <c r="E113" s="32" t="str">
        <f aca="false">IF(Entities!AS94=0,"",IF(Entities!Y94="","TOTAL MISSING",IF(ABS(N(Entities!W94)+N(Entities!X94)-N(Entities!Y94))*IF(N(Entities!AH94)=0,1,Entities!AH94)&gt;RevTol,"MISMATCH","OK")))</f>
        <v/>
      </c>
      <c r="F113" s="32" t="str">
        <f aca="false">IF(Entities!AS94=0,"",IF(COUNTIF(Entities!I94:U94,"X")=0,"NONE MARKED",IF(AND(UPPER(Entities!U94)="X",Entities!V94=""),"OTHER NOT DESCRIBED","OK")))</f>
        <v/>
      </c>
      <c r="G113" s="32" t="str">
        <f aca="false">IF(Entities!AS94=0,"",IF(AND(N(Entities!W94)+N(Entities!X94)&gt;0,N(Entities!AE94)=0),"REVIEW","OK"))</f>
        <v/>
      </c>
      <c r="H113" s="32" t="str">
        <f aca="false">IF(Entities!AS94=0,"",IF(OR(N(Entities!AC94)&lt;0,N(Entities!AF94)&lt;0),"NEGATIVE","OK"))</f>
        <v/>
      </c>
      <c r="I113" s="32" t="str">
        <f aca="false">IF(Entities!AS94=0,"",IF(MAX(ABS(N(Entities!AA94)),ABS(N(Entities!AB94)))=0,"OK",IF(ABS(N(Entities!AA94)-N(Entities!AB94))/MAX(ABS(N(Entities!AA94)),ABS(N(Entities!AB94)))&gt;TaxGap,"REVIEW","OK")))</f>
        <v/>
      </c>
      <c r="J113" s="32" t="str">
        <f aca="false">IF(Entities!AS94=0,"",IF(Entities!AG94="Yes","OK","CONFIRM"))</f>
        <v/>
      </c>
      <c r="K113" s="32" t="str">
        <f aca="false">IF(Entities!AS94=0,"",IF(AND(Entities!E94="Yes",Entities!F94=""),"MISSING OWNER","OK"))</f>
        <v/>
      </c>
      <c r="L113" s="32" t="str">
        <f aca="false">IF(Entities!AS94=0,"",IF(COUNTIF(Entities!$B$6:$B$205,Entities!B94)&gt;1,"DUPLICATE","OK"))</f>
        <v/>
      </c>
      <c r="M113" s="32" t="str">
        <f aca="false">IF(Entities!AS94=0,"",IF(COUNTIF(C113:L113,"OK")=10,"OK",IF(COUNTIF(C113:L113,"OK")+COUNTIF(C113:L113,"REVIEW")=10,"REVIEW","CHECK")))</f>
        <v/>
      </c>
    </row>
    <row r="114" customFormat="false" ht="15" hidden="false" customHeight="false" outlineLevel="0" collapsed="false">
      <c r="A114" s="31" t="n">
        <v>95</v>
      </c>
      <c r="B114" s="31" t="str">
        <f aca="false">IF(Entities!AS95=0,"",Entities!B95)</f>
        <v/>
      </c>
      <c r="C114" s="32" t="str">
        <f aca="false">IF(Entities!AS95=0,"",IF(Entities!C95="","MISSING",IF(COUNTIF(JurList,Entities!C95)=0,"NOT IN LIST","OK")))</f>
        <v/>
      </c>
      <c r="D114" s="32" t="str">
        <f aca="false">IF(Entities!AS95=0,"",IF(Entities!G95="","MISSING",IF(Entities!AH95="","NO RATE","OK")))</f>
        <v/>
      </c>
      <c r="E114" s="32" t="str">
        <f aca="false">IF(Entities!AS95=0,"",IF(Entities!Y95="","TOTAL MISSING",IF(ABS(N(Entities!W95)+N(Entities!X95)-N(Entities!Y95))*IF(N(Entities!AH95)=0,1,Entities!AH95)&gt;RevTol,"MISMATCH","OK")))</f>
        <v/>
      </c>
      <c r="F114" s="32" t="str">
        <f aca="false">IF(Entities!AS95=0,"",IF(COUNTIF(Entities!I95:U95,"X")=0,"NONE MARKED",IF(AND(UPPER(Entities!U95)="X",Entities!V95=""),"OTHER NOT DESCRIBED","OK")))</f>
        <v/>
      </c>
      <c r="G114" s="32" t="str">
        <f aca="false">IF(Entities!AS95=0,"",IF(AND(N(Entities!W95)+N(Entities!X95)&gt;0,N(Entities!AE95)=0),"REVIEW","OK"))</f>
        <v/>
      </c>
      <c r="H114" s="32" t="str">
        <f aca="false">IF(Entities!AS95=0,"",IF(OR(N(Entities!AC95)&lt;0,N(Entities!AF95)&lt;0),"NEGATIVE","OK"))</f>
        <v/>
      </c>
      <c r="I114" s="32" t="str">
        <f aca="false">IF(Entities!AS95=0,"",IF(MAX(ABS(N(Entities!AA95)),ABS(N(Entities!AB95)))=0,"OK",IF(ABS(N(Entities!AA95)-N(Entities!AB95))/MAX(ABS(N(Entities!AA95)),ABS(N(Entities!AB95)))&gt;TaxGap,"REVIEW","OK")))</f>
        <v/>
      </c>
      <c r="J114" s="32" t="str">
        <f aca="false">IF(Entities!AS95=0,"",IF(Entities!AG95="Yes","OK","CONFIRM"))</f>
        <v/>
      </c>
      <c r="K114" s="32" t="str">
        <f aca="false">IF(Entities!AS95=0,"",IF(AND(Entities!E95="Yes",Entities!F95=""),"MISSING OWNER","OK"))</f>
        <v/>
      </c>
      <c r="L114" s="32" t="str">
        <f aca="false">IF(Entities!AS95=0,"",IF(COUNTIF(Entities!$B$6:$B$205,Entities!B95)&gt;1,"DUPLICATE","OK"))</f>
        <v/>
      </c>
      <c r="M114" s="32" t="str">
        <f aca="false">IF(Entities!AS95=0,"",IF(COUNTIF(C114:L114,"OK")=10,"OK",IF(COUNTIF(C114:L114,"OK")+COUNTIF(C114:L114,"REVIEW")=10,"REVIEW","CHECK")))</f>
        <v/>
      </c>
    </row>
    <row r="115" customFormat="false" ht="15" hidden="false" customHeight="false" outlineLevel="0" collapsed="false">
      <c r="A115" s="31" t="n">
        <v>96</v>
      </c>
      <c r="B115" s="31" t="str">
        <f aca="false">IF(Entities!AS96=0,"",Entities!B96)</f>
        <v/>
      </c>
      <c r="C115" s="32" t="str">
        <f aca="false">IF(Entities!AS96=0,"",IF(Entities!C96="","MISSING",IF(COUNTIF(JurList,Entities!C96)=0,"NOT IN LIST","OK")))</f>
        <v/>
      </c>
      <c r="D115" s="32" t="str">
        <f aca="false">IF(Entities!AS96=0,"",IF(Entities!G96="","MISSING",IF(Entities!AH96="","NO RATE","OK")))</f>
        <v/>
      </c>
      <c r="E115" s="32" t="str">
        <f aca="false">IF(Entities!AS96=0,"",IF(Entities!Y96="","TOTAL MISSING",IF(ABS(N(Entities!W96)+N(Entities!X96)-N(Entities!Y96))*IF(N(Entities!AH96)=0,1,Entities!AH96)&gt;RevTol,"MISMATCH","OK")))</f>
        <v/>
      </c>
      <c r="F115" s="32" t="str">
        <f aca="false">IF(Entities!AS96=0,"",IF(COUNTIF(Entities!I96:U96,"X")=0,"NONE MARKED",IF(AND(UPPER(Entities!U96)="X",Entities!V96=""),"OTHER NOT DESCRIBED","OK")))</f>
        <v/>
      </c>
      <c r="G115" s="32" t="str">
        <f aca="false">IF(Entities!AS96=0,"",IF(AND(N(Entities!W96)+N(Entities!X96)&gt;0,N(Entities!AE96)=0),"REVIEW","OK"))</f>
        <v/>
      </c>
      <c r="H115" s="32" t="str">
        <f aca="false">IF(Entities!AS96=0,"",IF(OR(N(Entities!AC96)&lt;0,N(Entities!AF96)&lt;0),"NEGATIVE","OK"))</f>
        <v/>
      </c>
      <c r="I115" s="32" t="str">
        <f aca="false">IF(Entities!AS96=0,"",IF(MAX(ABS(N(Entities!AA96)),ABS(N(Entities!AB96)))=0,"OK",IF(ABS(N(Entities!AA96)-N(Entities!AB96))/MAX(ABS(N(Entities!AA96)),ABS(N(Entities!AB96)))&gt;TaxGap,"REVIEW","OK")))</f>
        <v/>
      </c>
      <c r="J115" s="32" t="str">
        <f aca="false">IF(Entities!AS96=0,"",IF(Entities!AG96="Yes","OK","CONFIRM"))</f>
        <v/>
      </c>
      <c r="K115" s="32" t="str">
        <f aca="false">IF(Entities!AS96=0,"",IF(AND(Entities!E96="Yes",Entities!F96=""),"MISSING OWNER","OK"))</f>
        <v/>
      </c>
      <c r="L115" s="32" t="str">
        <f aca="false">IF(Entities!AS96=0,"",IF(COUNTIF(Entities!$B$6:$B$205,Entities!B96)&gt;1,"DUPLICATE","OK"))</f>
        <v/>
      </c>
      <c r="M115" s="32" t="str">
        <f aca="false">IF(Entities!AS96=0,"",IF(COUNTIF(C115:L115,"OK")=10,"OK",IF(COUNTIF(C115:L115,"OK")+COUNTIF(C115:L115,"REVIEW")=10,"REVIEW","CHECK")))</f>
        <v/>
      </c>
    </row>
    <row r="116" customFormat="false" ht="15" hidden="false" customHeight="false" outlineLevel="0" collapsed="false">
      <c r="A116" s="31" t="n">
        <v>97</v>
      </c>
      <c r="B116" s="31" t="str">
        <f aca="false">IF(Entities!AS97=0,"",Entities!B97)</f>
        <v/>
      </c>
      <c r="C116" s="32" t="str">
        <f aca="false">IF(Entities!AS97=0,"",IF(Entities!C97="","MISSING",IF(COUNTIF(JurList,Entities!C97)=0,"NOT IN LIST","OK")))</f>
        <v/>
      </c>
      <c r="D116" s="32" t="str">
        <f aca="false">IF(Entities!AS97=0,"",IF(Entities!G97="","MISSING",IF(Entities!AH97="","NO RATE","OK")))</f>
        <v/>
      </c>
      <c r="E116" s="32" t="str">
        <f aca="false">IF(Entities!AS97=0,"",IF(Entities!Y97="","TOTAL MISSING",IF(ABS(N(Entities!W97)+N(Entities!X97)-N(Entities!Y97))*IF(N(Entities!AH97)=0,1,Entities!AH97)&gt;RevTol,"MISMATCH","OK")))</f>
        <v/>
      </c>
      <c r="F116" s="32" t="str">
        <f aca="false">IF(Entities!AS97=0,"",IF(COUNTIF(Entities!I97:U97,"X")=0,"NONE MARKED",IF(AND(UPPER(Entities!U97)="X",Entities!V97=""),"OTHER NOT DESCRIBED","OK")))</f>
        <v/>
      </c>
      <c r="G116" s="32" t="str">
        <f aca="false">IF(Entities!AS97=0,"",IF(AND(N(Entities!W97)+N(Entities!X97)&gt;0,N(Entities!AE97)=0),"REVIEW","OK"))</f>
        <v/>
      </c>
      <c r="H116" s="32" t="str">
        <f aca="false">IF(Entities!AS97=0,"",IF(OR(N(Entities!AC97)&lt;0,N(Entities!AF97)&lt;0),"NEGATIVE","OK"))</f>
        <v/>
      </c>
      <c r="I116" s="32" t="str">
        <f aca="false">IF(Entities!AS97=0,"",IF(MAX(ABS(N(Entities!AA97)),ABS(N(Entities!AB97)))=0,"OK",IF(ABS(N(Entities!AA97)-N(Entities!AB97))/MAX(ABS(N(Entities!AA97)),ABS(N(Entities!AB97)))&gt;TaxGap,"REVIEW","OK")))</f>
        <v/>
      </c>
      <c r="J116" s="32" t="str">
        <f aca="false">IF(Entities!AS97=0,"",IF(Entities!AG97="Yes","OK","CONFIRM"))</f>
        <v/>
      </c>
      <c r="K116" s="32" t="str">
        <f aca="false">IF(Entities!AS97=0,"",IF(AND(Entities!E97="Yes",Entities!F97=""),"MISSING OWNER","OK"))</f>
        <v/>
      </c>
      <c r="L116" s="32" t="str">
        <f aca="false">IF(Entities!AS97=0,"",IF(COUNTIF(Entities!$B$6:$B$205,Entities!B97)&gt;1,"DUPLICATE","OK"))</f>
        <v/>
      </c>
      <c r="M116" s="32" t="str">
        <f aca="false">IF(Entities!AS97=0,"",IF(COUNTIF(C116:L116,"OK")=10,"OK",IF(COUNTIF(C116:L116,"OK")+COUNTIF(C116:L116,"REVIEW")=10,"REVIEW","CHECK")))</f>
        <v/>
      </c>
    </row>
    <row r="117" customFormat="false" ht="15" hidden="false" customHeight="false" outlineLevel="0" collapsed="false">
      <c r="A117" s="31" t="n">
        <v>98</v>
      </c>
      <c r="B117" s="31" t="str">
        <f aca="false">IF(Entities!AS98=0,"",Entities!B98)</f>
        <v/>
      </c>
      <c r="C117" s="32" t="str">
        <f aca="false">IF(Entities!AS98=0,"",IF(Entities!C98="","MISSING",IF(COUNTIF(JurList,Entities!C98)=0,"NOT IN LIST","OK")))</f>
        <v/>
      </c>
      <c r="D117" s="32" t="str">
        <f aca="false">IF(Entities!AS98=0,"",IF(Entities!G98="","MISSING",IF(Entities!AH98="","NO RATE","OK")))</f>
        <v/>
      </c>
      <c r="E117" s="32" t="str">
        <f aca="false">IF(Entities!AS98=0,"",IF(Entities!Y98="","TOTAL MISSING",IF(ABS(N(Entities!W98)+N(Entities!X98)-N(Entities!Y98))*IF(N(Entities!AH98)=0,1,Entities!AH98)&gt;RevTol,"MISMATCH","OK")))</f>
        <v/>
      </c>
      <c r="F117" s="32" t="str">
        <f aca="false">IF(Entities!AS98=0,"",IF(COUNTIF(Entities!I98:U98,"X")=0,"NONE MARKED",IF(AND(UPPER(Entities!U98)="X",Entities!V98=""),"OTHER NOT DESCRIBED","OK")))</f>
        <v/>
      </c>
      <c r="G117" s="32" t="str">
        <f aca="false">IF(Entities!AS98=0,"",IF(AND(N(Entities!W98)+N(Entities!X98)&gt;0,N(Entities!AE98)=0),"REVIEW","OK"))</f>
        <v/>
      </c>
      <c r="H117" s="32" t="str">
        <f aca="false">IF(Entities!AS98=0,"",IF(OR(N(Entities!AC98)&lt;0,N(Entities!AF98)&lt;0),"NEGATIVE","OK"))</f>
        <v/>
      </c>
      <c r="I117" s="32" t="str">
        <f aca="false">IF(Entities!AS98=0,"",IF(MAX(ABS(N(Entities!AA98)),ABS(N(Entities!AB98)))=0,"OK",IF(ABS(N(Entities!AA98)-N(Entities!AB98))/MAX(ABS(N(Entities!AA98)),ABS(N(Entities!AB98)))&gt;TaxGap,"REVIEW","OK")))</f>
        <v/>
      </c>
      <c r="J117" s="32" t="str">
        <f aca="false">IF(Entities!AS98=0,"",IF(Entities!AG98="Yes","OK","CONFIRM"))</f>
        <v/>
      </c>
      <c r="K117" s="32" t="str">
        <f aca="false">IF(Entities!AS98=0,"",IF(AND(Entities!E98="Yes",Entities!F98=""),"MISSING OWNER","OK"))</f>
        <v/>
      </c>
      <c r="L117" s="32" t="str">
        <f aca="false">IF(Entities!AS98=0,"",IF(COUNTIF(Entities!$B$6:$B$205,Entities!B98)&gt;1,"DUPLICATE","OK"))</f>
        <v/>
      </c>
      <c r="M117" s="32" t="str">
        <f aca="false">IF(Entities!AS98=0,"",IF(COUNTIF(C117:L117,"OK")=10,"OK",IF(COUNTIF(C117:L117,"OK")+COUNTIF(C117:L117,"REVIEW")=10,"REVIEW","CHECK")))</f>
        <v/>
      </c>
    </row>
    <row r="118" customFormat="false" ht="15" hidden="false" customHeight="false" outlineLevel="0" collapsed="false">
      <c r="A118" s="31" t="n">
        <v>99</v>
      </c>
      <c r="B118" s="31" t="str">
        <f aca="false">IF(Entities!AS99=0,"",Entities!B99)</f>
        <v/>
      </c>
      <c r="C118" s="32" t="str">
        <f aca="false">IF(Entities!AS99=0,"",IF(Entities!C99="","MISSING",IF(COUNTIF(JurList,Entities!C99)=0,"NOT IN LIST","OK")))</f>
        <v/>
      </c>
      <c r="D118" s="32" t="str">
        <f aca="false">IF(Entities!AS99=0,"",IF(Entities!G99="","MISSING",IF(Entities!AH99="","NO RATE","OK")))</f>
        <v/>
      </c>
      <c r="E118" s="32" t="str">
        <f aca="false">IF(Entities!AS99=0,"",IF(Entities!Y99="","TOTAL MISSING",IF(ABS(N(Entities!W99)+N(Entities!X99)-N(Entities!Y99))*IF(N(Entities!AH99)=0,1,Entities!AH99)&gt;RevTol,"MISMATCH","OK")))</f>
        <v/>
      </c>
      <c r="F118" s="32" t="str">
        <f aca="false">IF(Entities!AS99=0,"",IF(COUNTIF(Entities!I99:U99,"X")=0,"NONE MARKED",IF(AND(UPPER(Entities!U99)="X",Entities!V99=""),"OTHER NOT DESCRIBED","OK")))</f>
        <v/>
      </c>
      <c r="G118" s="32" t="str">
        <f aca="false">IF(Entities!AS99=0,"",IF(AND(N(Entities!W99)+N(Entities!X99)&gt;0,N(Entities!AE99)=0),"REVIEW","OK"))</f>
        <v/>
      </c>
      <c r="H118" s="32" t="str">
        <f aca="false">IF(Entities!AS99=0,"",IF(OR(N(Entities!AC99)&lt;0,N(Entities!AF99)&lt;0),"NEGATIVE","OK"))</f>
        <v/>
      </c>
      <c r="I118" s="32" t="str">
        <f aca="false">IF(Entities!AS99=0,"",IF(MAX(ABS(N(Entities!AA99)),ABS(N(Entities!AB99)))=0,"OK",IF(ABS(N(Entities!AA99)-N(Entities!AB99))/MAX(ABS(N(Entities!AA99)),ABS(N(Entities!AB99)))&gt;TaxGap,"REVIEW","OK")))</f>
        <v/>
      </c>
      <c r="J118" s="32" t="str">
        <f aca="false">IF(Entities!AS99=0,"",IF(Entities!AG99="Yes","OK","CONFIRM"))</f>
        <v/>
      </c>
      <c r="K118" s="32" t="str">
        <f aca="false">IF(Entities!AS99=0,"",IF(AND(Entities!E99="Yes",Entities!F99=""),"MISSING OWNER","OK"))</f>
        <v/>
      </c>
      <c r="L118" s="32" t="str">
        <f aca="false">IF(Entities!AS99=0,"",IF(COUNTIF(Entities!$B$6:$B$205,Entities!B99)&gt;1,"DUPLICATE","OK"))</f>
        <v/>
      </c>
      <c r="M118" s="32" t="str">
        <f aca="false">IF(Entities!AS99=0,"",IF(COUNTIF(C118:L118,"OK")=10,"OK",IF(COUNTIF(C118:L118,"OK")+COUNTIF(C118:L118,"REVIEW")=10,"REVIEW","CHECK")))</f>
        <v/>
      </c>
    </row>
    <row r="119" customFormat="false" ht="15" hidden="false" customHeight="false" outlineLevel="0" collapsed="false">
      <c r="A119" s="31" t="n">
        <v>100</v>
      </c>
      <c r="B119" s="31" t="str">
        <f aca="false">IF(Entities!AS100=0,"",Entities!B100)</f>
        <v/>
      </c>
      <c r="C119" s="32" t="str">
        <f aca="false">IF(Entities!AS100=0,"",IF(Entities!C100="","MISSING",IF(COUNTIF(JurList,Entities!C100)=0,"NOT IN LIST","OK")))</f>
        <v/>
      </c>
      <c r="D119" s="32" t="str">
        <f aca="false">IF(Entities!AS100=0,"",IF(Entities!G100="","MISSING",IF(Entities!AH100="","NO RATE","OK")))</f>
        <v/>
      </c>
      <c r="E119" s="32" t="str">
        <f aca="false">IF(Entities!AS100=0,"",IF(Entities!Y100="","TOTAL MISSING",IF(ABS(N(Entities!W100)+N(Entities!X100)-N(Entities!Y100))*IF(N(Entities!AH100)=0,1,Entities!AH100)&gt;RevTol,"MISMATCH","OK")))</f>
        <v/>
      </c>
      <c r="F119" s="32" t="str">
        <f aca="false">IF(Entities!AS100=0,"",IF(COUNTIF(Entities!I100:U100,"X")=0,"NONE MARKED",IF(AND(UPPER(Entities!U100)="X",Entities!V100=""),"OTHER NOT DESCRIBED","OK")))</f>
        <v/>
      </c>
      <c r="G119" s="32" t="str">
        <f aca="false">IF(Entities!AS100=0,"",IF(AND(N(Entities!W100)+N(Entities!X100)&gt;0,N(Entities!AE100)=0),"REVIEW","OK"))</f>
        <v/>
      </c>
      <c r="H119" s="32" t="str">
        <f aca="false">IF(Entities!AS100=0,"",IF(OR(N(Entities!AC100)&lt;0,N(Entities!AF100)&lt;0),"NEGATIVE","OK"))</f>
        <v/>
      </c>
      <c r="I119" s="32" t="str">
        <f aca="false">IF(Entities!AS100=0,"",IF(MAX(ABS(N(Entities!AA100)),ABS(N(Entities!AB100)))=0,"OK",IF(ABS(N(Entities!AA100)-N(Entities!AB100))/MAX(ABS(N(Entities!AA100)),ABS(N(Entities!AB100)))&gt;TaxGap,"REVIEW","OK")))</f>
        <v/>
      </c>
      <c r="J119" s="32" t="str">
        <f aca="false">IF(Entities!AS100=0,"",IF(Entities!AG100="Yes","OK","CONFIRM"))</f>
        <v/>
      </c>
      <c r="K119" s="32" t="str">
        <f aca="false">IF(Entities!AS100=0,"",IF(AND(Entities!E100="Yes",Entities!F100=""),"MISSING OWNER","OK"))</f>
        <v/>
      </c>
      <c r="L119" s="32" t="str">
        <f aca="false">IF(Entities!AS100=0,"",IF(COUNTIF(Entities!$B$6:$B$205,Entities!B100)&gt;1,"DUPLICATE","OK"))</f>
        <v/>
      </c>
      <c r="M119" s="32" t="str">
        <f aca="false">IF(Entities!AS100=0,"",IF(COUNTIF(C119:L119,"OK")=10,"OK",IF(COUNTIF(C119:L119,"OK")+COUNTIF(C119:L119,"REVIEW")=10,"REVIEW","CHECK")))</f>
        <v/>
      </c>
    </row>
    <row r="120" customFormat="false" ht="15" hidden="false" customHeight="false" outlineLevel="0" collapsed="false">
      <c r="A120" s="31" t="n">
        <v>101</v>
      </c>
      <c r="B120" s="31" t="str">
        <f aca="false">IF(Entities!AS101=0,"",Entities!B101)</f>
        <v/>
      </c>
      <c r="C120" s="32" t="str">
        <f aca="false">IF(Entities!AS101=0,"",IF(Entities!C101="","MISSING",IF(COUNTIF(JurList,Entities!C101)=0,"NOT IN LIST","OK")))</f>
        <v/>
      </c>
      <c r="D120" s="32" t="str">
        <f aca="false">IF(Entities!AS101=0,"",IF(Entities!G101="","MISSING",IF(Entities!AH101="","NO RATE","OK")))</f>
        <v/>
      </c>
      <c r="E120" s="32" t="str">
        <f aca="false">IF(Entities!AS101=0,"",IF(Entities!Y101="","TOTAL MISSING",IF(ABS(N(Entities!W101)+N(Entities!X101)-N(Entities!Y101))*IF(N(Entities!AH101)=0,1,Entities!AH101)&gt;RevTol,"MISMATCH","OK")))</f>
        <v/>
      </c>
      <c r="F120" s="32" t="str">
        <f aca="false">IF(Entities!AS101=0,"",IF(COUNTIF(Entities!I101:U101,"X")=0,"NONE MARKED",IF(AND(UPPER(Entities!U101)="X",Entities!V101=""),"OTHER NOT DESCRIBED","OK")))</f>
        <v/>
      </c>
      <c r="G120" s="32" t="str">
        <f aca="false">IF(Entities!AS101=0,"",IF(AND(N(Entities!W101)+N(Entities!X101)&gt;0,N(Entities!AE101)=0),"REVIEW","OK"))</f>
        <v/>
      </c>
      <c r="H120" s="32" t="str">
        <f aca="false">IF(Entities!AS101=0,"",IF(OR(N(Entities!AC101)&lt;0,N(Entities!AF101)&lt;0),"NEGATIVE","OK"))</f>
        <v/>
      </c>
      <c r="I120" s="32" t="str">
        <f aca="false">IF(Entities!AS101=0,"",IF(MAX(ABS(N(Entities!AA101)),ABS(N(Entities!AB101)))=0,"OK",IF(ABS(N(Entities!AA101)-N(Entities!AB101))/MAX(ABS(N(Entities!AA101)),ABS(N(Entities!AB101)))&gt;TaxGap,"REVIEW","OK")))</f>
        <v/>
      </c>
      <c r="J120" s="32" t="str">
        <f aca="false">IF(Entities!AS101=0,"",IF(Entities!AG101="Yes","OK","CONFIRM"))</f>
        <v/>
      </c>
      <c r="K120" s="32" t="str">
        <f aca="false">IF(Entities!AS101=0,"",IF(AND(Entities!E101="Yes",Entities!F101=""),"MISSING OWNER","OK"))</f>
        <v/>
      </c>
      <c r="L120" s="32" t="str">
        <f aca="false">IF(Entities!AS101=0,"",IF(COUNTIF(Entities!$B$6:$B$205,Entities!B101)&gt;1,"DUPLICATE","OK"))</f>
        <v/>
      </c>
      <c r="M120" s="32" t="str">
        <f aca="false">IF(Entities!AS101=0,"",IF(COUNTIF(C120:L120,"OK")=10,"OK",IF(COUNTIF(C120:L120,"OK")+COUNTIF(C120:L120,"REVIEW")=10,"REVIEW","CHECK")))</f>
        <v/>
      </c>
    </row>
    <row r="121" customFormat="false" ht="15" hidden="false" customHeight="false" outlineLevel="0" collapsed="false">
      <c r="A121" s="31" t="n">
        <v>102</v>
      </c>
      <c r="B121" s="31" t="str">
        <f aca="false">IF(Entities!AS102=0,"",Entities!B102)</f>
        <v/>
      </c>
      <c r="C121" s="32" t="str">
        <f aca="false">IF(Entities!AS102=0,"",IF(Entities!C102="","MISSING",IF(COUNTIF(JurList,Entities!C102)=0,"NOT IN LIST","OK")))</f>
        <v/>
      </c>
      <c r="D121" s="32" t="str">
        <f aca="false">IF(Entities!AS102=0,"",IF(Entities!G102="","MISSING",IF(Entities!AH102="","NO RATE","OK")))</f>
        <v/>
      </c>
      <c r="E121" s="32" t="str">
        <f aca="false">IF(Entities!AS102=0,"",IF(Entities!Y102="","TOTAL MISSING",IF(ABS(N(Entities!W102)+N(Entities!X102)-N(Entities!Y102))*IF(N(Entities!AH102)=0,1,Entities!AH102)&gt;RevTol,"MISMATCH","OK")))</f>
        <v/>
      </c>
      <c r="F121" s="32" t="str">
        <f aca="false">IF(Entities!AS102=0,"",IF(COUNTIF(Entities!I102:U102,"X")=0,"NONE MARKED",IF(AND(UPPER(Entities!U102)="X",Entities!V102=""),"OTHER NOT DESCRIBED","OK")))</f>
        <v/>
      </c>
      <c r="G121" s="32" t="str">
        <f aca="false">IF(Entities!AS102=0,"",IF(AND(N(Entities!W102)+N(Entities!X102)&gt;0,N(Entities!AE102)=0),"REVIEW","OK"))</f>
        <v/>
      </c>
      <c r="H121" s="32" t="str">
        <f aca="false">IF(Entities!AS102=0,"",IF(OR(N(Entities!AC102)&lt;0,N(Entities!AF102)&lt;0),"NEGATIVE","OK"))</f>
        <v/>
      </c>
      <c r="I121" s="32" t="str">
        <f aca="false">IF(Entities!AS102=0,"",IF(MAX(ABS(N(Entities!AA102)),ABS(N(Entities!AB102)))=0,"OK",IF(ABS(N(Entities!AA102)-N(Entities!AB102))/MAX(ABS(N(Entities!AA102)),ABS(N(Entities!AB102)))&gt;TaxGap,"REVIEW","OK")))</f>
        <v/>
      </c>
      <c r="J121" s="32" t="str">
        <f aca="false">IF(Entities!AS102=0,"",IF(Entities!AG102="Yes","OK","CONFIRM"))</f>
        <v/>
      </c>
      <c r="K121" s="32" t="str">
        <f aca="false">IF(Entities!AS102=0,"",IF(AND(Entities!E102="Yes",Entities!F102=""),"MISSING OWNER","OK"))</f>
        <v/>
      </c>
      <c r="L121" s="32" t="str">
        <f aca="false">IF(Entities!AS102=0,"",IF(COUNTIF(Entities!$B$6:$B$205,Entities!B102)&gt;1,"DUPLICATE","OK"))</f>
        <v/>
      </c>
      <c r="M121" s="32" t="str">
        <f aca="false">IF(Entities!AS102=0,"",IF(COUNTIF(C121:L121,"OK")=10,"OK",IF(COUNTIF(C121:L121,"OK")+COUNTIF(C121:L121,"REVIEW")=10,"REVIEW","CHECK")))</f>
        <v/>
      </c>
    </row>
    <row r="122" customFormat="false" ht="15" hidden="false" customHeight="false" outlineLevel="0" collapsed="false">
      <c r="A122" s="31" t="n">
        <v>103</v>
      </c>
      <c r="B122" s="31" t="str">
        <f aca="false">IF(Entities!AS103=0,"",Entities!B103)</f>
        <v/>
      </c>
      <c r="C122" s="32" t="str">
        <f aca="false">IF(Entities!AS103=0,"",IF(Entities!C103="","MISSING",IF(COUNTIF(JurList,Entities!C103)=0,"NOT IN LIST","OK")))</f>
        <v/>
      </c>
      <c r="D122" s="32" t="str">
        <f aca="false">IF(Entities!AS103=0,"",IF(Entities!G103="","MISSING",IF(Entities!AH103="","NO RATE","OK")))</f>
        <v/>
      </c>
      <c r="E122" s="32" t="str">
        <f aca="false">IF(Entities!AS103=0,"",IF(Entities!Y103="","TOTAL MISSING",IF(ABS(N(Entities!W103)+N(Entities!X103)-N(Entities!Y103))*IF(N(Entities!AH103)=0,1,Entities!AH103)&gt;RevTol,"MISMATCH","OK")))</f>
        <v/>
      </c>
      <c r="F122" s="32" t="str">
        <f aca="false">IF(Entities!AS103=0,"",IF(COUNTIF(Entities!I103:U103,"X")=0,"NONE MARKED",IF(AND(UPPER(Entities!U103)="X",Entities!V103=""),"OTHER NOT DESCRIBED","OK")))</f>
        <v/>
      </c>
      <c r="G122" s="32" t="str">
        <f aca="false">IF(Entities!AS103=0,"",IF(AND(N(Entities!W103)+N(Entities!X103)&gt;0,N(Entities!AE103)=0),"REVIEW","OK"))</f>
        <v/>
      </c>
      <c r="H122" s="32" t="str">
        <f aca="false">IF(Entities!AS103=0,"",IF(OR(N(Entities!AC103)&lt;0,N(Entities!AF103)&lt;0),"NEGATIVE","OK"))</f>
        <v/>
      </c>
      <c r="I122" s="32" t="str">
        <f aca="false">IF(Entities!AS103=0,"",IF(MAX(ABS(N(Entities!AA103)),ABS(N(Entities!AB103)))=0,"OK",IF(ABS(N(Entities!AA103)-N(Entities!AB103))/MAX(ABS(N(Entities!AA103)),ABS(N(Entities!AB103)))&gt;TaxGap,"REVIEW","OK")))</f>
        <v/>
      </c>
      <c r="J122" s="32" t="str">
        <f aca="false">IF(Entities!AS103=0,"",IF(Entities!AG103="Yes","OK","CONFIRM"))</f>
        <v/>
      </c>
      <c r="K122" s="32" t="str">
        <f aca="false">IF(Entities!AS103=0,"",IF(AND(Entities!E103="Yes",Entities!F103=""),"MISSING OWNER","OK"))</f>
        <v/>
      </c>
      <c r="L122" s="32" t="str">
        <f aca="false">IF(Entities!AS103=0,"",IF(COUNTIF(Entities!$B$6:$B$205,Entities!B103)&gt;1,"DUPLICATE","OK"))</f>
        <v/>
      </c>
      <c r="M122" s="32" t="str">
        <f aca="false">IF(Entities!AS103=0,"",IF(COUNTIF(C122:L122,"OK")=10,"OK",IF(COUNTIF(C122:L122,"OK")+COUNTIF(C122:L122,"REVIEW")=10,"REVIEW","CHECK")))</f>
        <v/>
      </c>
    </row>
    <row r="123" customFormat="false" ht="15" hidden="false" customHeight="false" outlineLevel="0" collapsed="false">
      <c r="A123" s="31" t="n">
        <v>104</v>
      </c>
      <c r="B123" s="31" t="str">
        <f aca="false">IF(Entities!AS104=0,"",Entities!B104)</f>
        <v/>
      </c>
      <c r="C123" s="32" t="str">
        <f aca="false">IF(Entities!AS104=0,"",IF(Entities!C104="","MISSING",IF(COUNTIF(JurList,Entities!C104)=0,"NOT IN LIST","OK")))</f>
        <v/>
      </c>
      <c r="D123" s="32" t="str">
        <f aca="false">IF(Entities!AS104=0,"",IF(Entities!G104="","MISSING",IF(Entities!AH104="","NO RATE","OK")))</f>
        <v/>
      </c>
      <c r="E123" s="32" t="str">
        <f aca="false">IF(Entities!AS104=0,"",IF(Entities!Y104="","TOTAL MISSING",IF(ABS(N(Entities!W104)+N(Entities!X104)-N(Entities!Y104))*IF(N(Entities!AH104)=0,1,Entities!AH104)&gt;RevTol,"MISMATCH","OK")))</f>
        <v/>
      </c>
      <c r="F123" s="32" t="str">
        <f aca="false">IF(Entities!AS104=0,"",IF(COUNTIF(Entities!I104:U104,"X")=0,"NONE MARKED",IF(AND(UPPER(Entities!U104)="X",Entities!V104=""),"OTHER NOT DESCRIBED","OK")))</f>
        <v/>
      </c>
      <c r="G123" s="32" t="str">
        <f aca="false">IF(Entities!AS104=0,"",IF(AND(N(Entities!W104)+N(Entities!X104)&gt;0,N(Entities!AE104)=0),"REVIEW","OK"))</f>
        <v/>
      </c>
      <c r="H123" s="32" t="str">
        <f aca="false">IF(Entities!AS104=0,"",IF(OR(N(Entities!AC104)&lt;0,N(Entities!AF104)&lt;0),"NEGATIVE","OK"))</f>
        <v/>
      </c>
      <c r="I123" s="32" t="str">
        <f aca="false">IF(Entities!AS104=0,"",IF(MAX(ABS(N(Entities!AA104)),ABS(N(Entities!AB104)))=0,"OK",IF(ABS(N(Entities!AA104)-N(Entities!AB104))/MAX(ABS(N(Entities!AA104)),ABS(N(Entities!AB104)))&gt;TaxGap,"REVIEW","OK")))</f>
        <v/>
      </c>
      <c r="J123" s="32" t="str">
        <f aca="false">IF(Entities!AS104=0,"",IF(Entities!AG104="Yes","OK","CONFIRM"))</f>
        <v/>
      </c>
      <c r="K123" s="32" t="str">
        <f aca="false">IF(Entities!AS104=0,"",IF(AND(Entities!E104="Yes",Entities!F104=""),"MISSING OWNER","OK"))</f>
        <v/>
      </c>
      <c r="L123" s="32" t="str">
        <f aca="false">IF(Entities!AS104=0,"",IF(COUNTIF(Entities!$B$6:$B$205,Entities!B104)&gt;1,"DUPLICATE","OK"))</f>
        <v/>
      </c>
      <c r="M123" s="32" t="str">
        <f aca="false">IF(Entities!AS104=0,"",IF(COUNTIF(C123:L123,"OK")=10,"OK",IF(COUNTIF(C123:L123,"OK")+COUNTIF(C123:L123,"REVIEW")=10,"REVIEW","CHECK")))</f>
        <v/>
      </c>
    </row>
    <row r="124" customFormat="false" ht="15" hidden="false" customHeight="false" outlineLevel="0" collapsed="false">
      <c r="A124" s="31" t="n">
        <v>105</v>
      </c>
      <c r="B124" s="31" t="str">
        <f aca="false">IF(Entities!AS105=0,"",Entities!B105)</f>
        <v/>
      </c>
      <c r="C124" s="32" t="str">
        <f aca="false">IF(Entities!AS105=0,"",IF(Entities!C105="","MISSING",IF(COUNTIF(JurList,Entities!C105)=0,"NOT IN LIST","OK")))</f>
        <v/>
      </c>
      <c r="D124" s="32" t="str">
        <f aca="false">IF(Entities!AS105=0,"",IF(Entities!G105="","MISSING",IF(Entities!AH105="","NO RATE","OK")))</f>
        <v/>
      </c>
      <c r="E124" s="32" t="str">
        <f aca="false">IF(Entities!AS105=0,"",IF(Entities!Y105="","TOTAL MISSING",IF(ABS(N(Entities!W105)+N(Entities!X105)-N(Entities!Y105))*IF(N(Entities!AH105)=0,1,Entities!AH105)&gt;RevTol,"MISMATCH","OK")))</f>
        <v/>
      </c>
      <c r="F124" s="32" t="str">
        <f aca="false">IF(Entities!AS105=0,"",IF(COUNTIF(Entities!I105:U105,"X")=0,"NONE MARKED",IF(AND(UPPER(Entities!U105)="X",Entities!V105=""),"OTHER NOT DESCRIBED","OK")))</f>
        <v/>
      </c>
      <c r="G124" s="32" t="str">
        <f aca="false">IF(Entities!AS105=0,"",IF(AND(N(Entities!W105)+N(Entities!X105)&gt;0,N(Entities!AE105)=0),"REVIEW","OK"))</f>
        <v/>
      </c>
      <c r="H124" s="32" t="str">
        <f aca="false">IF(Entities!AS105=0,"",IF(OR(N(Entities!AC105)&lt;0,N(Entities!AF105)&lt;0),"NEGATIVE","OK"))</f>
        <v/>
      </c>
      <c r="I124" s="32" t="str">
        <f aca="false">IF(Entities!AS105=0,"",IF(MAX(ABS(N(Entities!AA105)),ABS(N(Entities!AB105)))=0,"OK",IF(ABS(N(Entities!AA105)-N(Entities!AB105))/MAX(ABS(N(Entities!AA105)),ABS(N(Entities!AB105)))&gt;TaxGap,"REVIEW","OK")))</f>
        <v/>
      </c>
      <c r="J124" s="32" t="str">
        <f aca="false">IF(Entities!AS105=0,"",IF(Entities!AG105="Yes","OK","CONFIRM"))</f>
        <v/>
      </c>
      <c r="K124" s="32" t="str">
        <f aca="false">IF(Entities!AS105=0,"",IF(AND(Entities!E105="Yes",Entities!F105=""),"MISSING OWNER","OK"))</f>
        <v/>
      </c>
      <c r="L124" s="32" t="str">
        <f aca="false">IF(Entities!AS105=0,"",IF(COUNTIF(Entities!$B$6:$B$205,Entities!B105)&gt;1,"DUPLICATE","OK"))</f>
        <v/>
      </c>
      <c r="M124" s="32" t="str">
        <f aca="false">IF(Entities!AS105=0,"",IF(COUNTIF(C124:L124,"OK")=10,"OK",IF(COUNTIF(C124:L124,"OK")+COUNTIF(C124:L124,"REVIEW")=10,"REVIEW","CHECK")))</f>
        <v/>
      </c>
    </row>
    <row r="125" customFormat="false" ht="15" hidden="false" customHeight="false" outlineLevel="0" collapsed="false">
      <c r="A125" s="31" t="n">
        <v>106</v>
      </c>
      <c r="B125" s="31" t="str">
        <f aca="false">IF(Entities!AS106=0,"",Entities!B106)</f>
        <v/>
      </c>
      <c r="C125" s="32" t="str">
        <f aca="false">IF(Entities!AS106=0,"",IF(Entities!C106="","MISSING",IF(COUNTIF(JurList,Entities!C106)=0,"NOT IN LIST","OK")))</f>
        <v/>
      </c>
      <c r="D125" s="32" t="str">
        <f aca="false">IF(Entities!AS106=0,"",IF(Entities!G106="","MISSING",IF(Entities!AH106="","NO RATE","OK")))</f>
        <v/>
      </c>
      <c r="E125" s="32" t="str">
        <f aca="false">IF(Entities!AS106=0,"",IF(Entities!Y106="","TOTAL MISSING",IF(ABS(N(Entities!W106)+N(Entities!X106)-N(Entities!Y106))*IF(N(Entities!AH106)=0,1,Entities!AH106)&gt;RevTol,"MISMATCH","OK")))</f>
        <v/>
      </c>
      <c r="F125" s="32" t="str">
        <f aca="false">IF(Entities!AS106=0,"",IF(COUNTIF(Entities!I106:U106,"X")=0,"NONE MARKED",IF(AND(UPPER(Entities!U106)="X",Entities!V106=""),"OTHER NOT DESCRIBED","OK")))</f>
        <v/>
      </c>
      <c r="G125" s="32" t="str">
        <f aca="false">IF(Entities!AS106=0,"",IF(AND(N(Entities!W106)+N(Entities!X106)&gt;0,N(Entities!AE106)=0),"REVIEW","OK"))</f>
        <v/>
      </c>
      <c r="H125" s="32" t="str">
        <f aca="false">IF(Entities!AS106=0,"",IF(OR(N(Entities!AC106)&lt;0,N(Entities!AF106)&lt;0),"NEGATIVE","OK"))</f>
        <v/>
      </c>
      <c r="I125" s="32" t="str">
        <f aca="false">IF(Entities!AS106=0,"",IF(MAX(ABS(N(Entities!AA106)),ABS(N(Entities!AB106)))=0,"OK",IF(ABS(N(Entities!AA106)-N(Entities!AB106))/MAX(ABS(N(Entities!AA106)),ABS(N(Entities!AB106)))&gt;TaxGap,"REVIEW","OK")))</f>
        <v/>
      </c>
      <c r="J125" s="32" t="str">
        <f aca="false">IF(Entities!AS106=0,"",IF(Entities!AG106="Yes","OK","CONFIRM"))</f>
        <v/>
      </c>
      <c r="K125" s="32" t="str">
        <f aca="false">IF(Entities!AS106=0,"",IF(AND(Entities!E106="Yes",Entities!F106=""),"MISSING OWNER","OK"))</f>
        <v/>
      </c>
      <c r="L125" s="32" t="str">
        <f aca="false">IF(Entities!AS106=0,"",IF(COUNTIF(Entities!$B$6:$B$205,Entities!B106)&gt;1,"DUPLICATE","OK"))</f>
        <v/>
      </c>
      <c r="M125" s="32" t="str">
        <f aca="false">IF(Entities!AS106=0,"",IF(COUNTIF(C125:L125,"OK")=10,"OK",IF(COUNTIF(C125:L125,"OK")+COUNTIF(C125:L125,"REVIEW")=10,"REVIEW","CHECK")))</f>
        <v/>
      </c>
    </row>
    <row r="126" customFormat="false" ht="15" hidden="false" customHeight="false" outlineLevel="0" collapsed="false">
      <c r="A126" s="31" t="n">
        <v>107</v>
      </c>
      <c r="B126" s="31" t="str">
        <f aca="false">IF(Entities!AS107=0,"",Entities!B107)</f>
        <v/>
      </c>
      <c r="C126" s="32" t="str">
        <f aca="false">IF(Entities!AS107=0,"",IF(Entities!C107="","MISSING",IF(COUNTIF(JurList,Entities!C107)=0,"NOT IN LIST","OK")))</f>
        <v/>
      </c>
      <c r="D126" s="32" t="str">
        <f aca="false">IF(Entities!AS107=0,"",IF(Entities!G107="","MISSING",IF(Entities!AH107="","NO RATE","OK")))</f>
        <v/>
      </c>
      <c r="E126" s="32" t="str">
        <f aca="false">IF(Entities!AS107=0,"",IF(Entities!Y107="","TOTAL MISSING",IF(ABS(N(Entities!W107)+N(Entities!X107)-N(Entities!Y107))*IF(N(Entities!AH107)=0,1,Entities!AH107)&gt;RevTol,"MISMATCH","OK")))</f>
        <v/>
      </c>
      <c r="F126" s="32" t="str">
        <f aca="false">IF(Entities!AS107=0,"",IF(COUNTIF(Entities!I107:U107,"X")=0,"NONE MARKED",IF(AND(UPPER(Entities!U107)="X",Entities!V107=""),"OTHER NOT DESCRIBED","OK")))</f>
        <v/>
      </c>
      <c r="G126" s="32" t="str">
        <f aca="false">IF(Entities!AS107=0,"",IF(AND(N(Entities!W107)+N(Entities!X107)&gt;0,N(Entities!AE107)=0),"REVIEW","OK"))</f>
        <v/>
      </c>
      <c r="H126" s="32" t="str">
        <f aca="false">IF(Entities!AS107=0,"",IF(OR(N(Entities!AC107)&lt;0,N(Entities!AF107)&lt;0),"NEGATIVE","OK"))</f>
        <v/>
      </c>
      <c r="I126" s="32" t="str">
        <f aca="false">IF(Entities!AS107=0,"",IF(MAX(ABS(N(Entities!AA107)),ABS(N(Entities!AB107)))=0,"OK",IF(ABS(N(Entities!AA107)-N(Entities!AB107))/MAX(ABS(N(Entities!AA107)),ABS(N(Entities!AB107)))&gt;TaxGap,"REVIEW","OK")))</f>
        <v/>
      </c>
      <c r="J126" s="32" t="str">
        <f aca="false">IF(Entities!AS107=0,"",IF(Entities!AG107="Yes","OK","CONFIRM"))</f>
        <v/>
      </c>
      <c r="K126" s="32" t="str">
        <f aca="false">IF(Entities!AS107=0,"",IF(AND(Entities!E107="Yes",Entities!F107=""),"MISSING OWNER","OK"))</f>
        <v/>
      </c>
      <c r="L126" s="32" t="str">
        <f aca="false">IF(Entities!AS107=0,"",IF(COUNTIF(Entities!$B$6:$B$205,Entities!B107)&gt;1,"DUPLICATE","OK"))</f>
        <v/>
      </c>
      <c r="M126" s="32" t="str">
        <f aca="false">IF(Entities!AS107=0,"",IF(COUNTIF(C126:L126,"OK")=10,"OK",IF(COUNTIF(C126:L126,"OK")+COUNTIF(C126:L126,"REVIEW")=10,"REVIEW","CHECK")))</f>
        <v/>
      </c>
    </row>
    <row r="127" customFormat="false" ht="15" hidden="false" customHeight="false" outlineLevel="0" collapsed="false">
      <c r="A127" s="31" t="n">
        <v>108</v>
      </c>
      <c r="B127" s="31" t="str">
        <f aca="false">IF(Entities!AS108=0,"",Entities!B108)</f>
        <v/>
      </c>
      <c r="C127" s="32" t="str">
        <f aca="false">IF(Entities!AS108=0,"",IF(Entities!C108="","MISSING",IF(COUNTIF(JurList,Entities!C108)=0,"NOT IN LIST","OK")))</f>
        <v/>
      </c>
      <c r="D127" s="32" t="str">
        <f aca="false">IF(Entities!AS108=0,"",IF(Entities!G108="","MISSING",IF(Entities!AH108="","NO RATE","OK")))</f>
        <v/>
      </c>
      <c r="E127" s="32" t="str">
        <f aca="false">IF(Entities!AS108=0,"",IF(Entities!Y108="","TOTAL MISSING",IF(ABS(N(Entities!W108)+N(Entities!X108)-N(Entities!Y108))*IF(N(Entities!AH108)=0,1,Entities!AH108)&gt;RevTol,"MISMATCH","OK")))</f>
        <v/>
      </c>
      <c r="F127" s="32" t="str">
        <f aca="false">IF(Entities!AS108=0,"",IF(COUNTIF(Entities!I108:U108,"X")=0,"NONE MARKED",IF(AND(UPPER(Entities!U108)="X",Entities!V108=""),"OTHER NOT DESCRIBED","OK")))</f>
        <v/>
      </c>
      <c r="G127" s="32" t="str">
        <f aca="false">IF(Entities!AS108=0,"",IF(AND(N(Entities!W108)+N(Entities!X108)&gt;0,N(Entities!AE108)=0),"REVIEW","OK"))</f>
        <v/>
      </c>
      <c r="H127" s="32" t="str">
        <f aca="false">IF(Entities!AS108=0,"",IF(OR(N(Entities!AC108)&lt;0,N(Entities!AF108)&lt;0),"NEGATIVE","OK"))</f>
        <v/>
      </c>
      <c r="I127" s="32" t="str">
        <f aca="false">IF(Entities!AS108=0,"",IF(MAX(ABS(N(Entities!AA108)),ABS(N(Entities!AB108)))=0,"OK",IF(ABS(N(Entities!AA108)-N(Entities!AB108))/MAX(ABS(N(Entities!AA108)),ABS(N(Entities!AB108)))&gt;TaxGap,"REVIEW","OK")))</f>
        <v/>
      </c>
      <c r="J127" s="32" t="str">
        <f aca="false">IF(Entities!AS108=0,"",IF(Entities!AG108="Yes","OK","CONFIRM"))</f>
        <v/>
      </c>
      <c r="K127" s="32" t="str">
        <f aca="false">IF(Entities!AS108=0,"",IF(AND(Entities!E108="Yes",Entities!F108=""),"MISSING OWNER","OK"))</f>
        <v/>
      </c>
      <c r="L127" s="32" t="str">
        <f aca="false">IF(Entities!AS108=0,"",IF(COUNTIF(Entities!$B$6:$B$205,Entities!B108)&gt;1,"DUPLICATE","OK"))</f>
        <v/>
      </c>
      <c r="M127" s="32" t="str">
        <f aca="false">IF(Entities!AS108=0,"",IF(COUNTIF(C127:L127,"OK")=10,"OK",IF(COUNTIF(C127:L127,"OK")+COUNTIF(C127:L127,"REVIEW")=10,"REVIEW","CHECK")))</f>
        <v/>
      </c>
    </row>
    <row r="128" customFormat="false" ht="15" hidden="false" customHeight="false" outlineLevel="0" collapsed="false">
      <c r="A128" s="31" t="n">
        <v>109</v>
      </c>
      <c r="B128" s="31" t="str">
        <f aca="false">IF(Entities!AS109=0,"",Entities!B109)</f>
        <v/>
      </c>
      <c r="C128" s="32" t="str">
        <f aca="false">IF(Entities!AS109=0,"",IF(Entities!C109="","MISSING",IF(COUNTIF(JurList,Entities!C109)=0,"NOT IN LIST","OK")))</f>
        <v/>
      </c>
      <c r="D128" s="32" t="str">
        <f aca="false">IF(Entities!AS109=0,"",IF(Entities!G109="","MISSING",IF(Entities!AH109="","NO RATE","OK")))</f>
        <v/>
      </c>
      <c r="E128" s="32" t="str">
        <f aca="false">IF(Entities!AS109=0,"",IF(Entities!Y109="","TOTAL MISSING",IF(ABS(N(Entities!W109)+N(Entities!X109)-N(Entities!Y109))*IF(N(Entities!AH109)=0,1,Entities!AH109)&gt;RevTol,"MISMATCH","OK")))</f>
        <v/>
      </c>
      <c r="F128" s="32" t="str">
        <f aca="false">IF(Entities!AS109=0,"",IF(COUNTIF(Entities!I109:U109,"X")=0,"NONE MARKED",IF(AND(UPPER(Entities!U109)="X",Entities!V109=""),"OTHER NOT DESCRIBED","OK")))</f>
        <v/>
      </c>
      <c r="G128" s="32" t="str">
        <f aca="false">IF(Entities!AS109=0,"",IF(AND(N(Entities!W109)+N(Entities!X109)&gt;0,N(Entities!AE109)=0),"REVIEW","OK"))</f>
        <v/>
      </c>
      <c r="H128" s="32" t="str">
        <f aca="false">IF(Entities!AS109=0,"",IF(OR(N(Entities!AC109)&lt;0,N(Entities!AF109)&lt;0),"NEGATIVE","OK"))</f>
        <v/>
      </c>
      <c r="I128" s="32" t="str">
        <f aca="false">IF(Entities!AS109=0,"",IF(MAX(ABS(N(Entities!AA109)),ABS(N(Entities!AB109)))=0,"OK",IF(ABS(N(Entities!AA109)-N(Entities!AB109))/MAX(ABS(N(Entities!AA109)),ABS(N(Entities!AB109)))&gt;TaxGap,"REVIEW","OK")))</f>
        <v/>
      </c>
      <c r="J128" s="32" t="str">
        <f aca="false">IF(Entities!AS109=0,"",IF(Entities!AG109="Yes","OK","CONFIRM"))</f>
        <v/>
      </c>
      <c r="K128" s="32" t="str">
        <f aca="false">IF(Entities!AS109=0,"",IF(AND(Entities!E109="Yes",Entities!F109=""),"MISSING OWNER","OK"))</f>
        <v/>
      </c>
      <c r="L128" s="32" t="str">
        <f aca="false">IF(Entities!AS109=0,"",IF(COUNTIF(Entities!$B$6:$B$205,Entities!B109)&gt;1,"DUPLICATE","OK"))</f>
        <v/>
      </c>
      <c r="M128" s="32" t="str">
        <f aca="false">IF(Entities!AS109=0,"",IF(COUNTIF(C128:L128,"OK")=10,"OK",IF(COUNTIF(C128:L128,"OK")+COUNTIF(C128:L128,"REVIEW")=10,"REVIEW","CHECK")))</f>
        <v/>
      </c>
    </row>
    <row r="129" customFormat="false" ht="15" hidden="false" customHeight="false" outlineLevel="0" collapsed="false">
      <c r="A129" s="31" t="n">
        <v>110</v>
      </c>
      <c r="B129" s="31" t="str">
        <f aca="false">IF(Entities!AS110=0,"",Entities!B110)</f>
        <v/>
      </c>
      <c r="C129" s="32" t="str">
        <f aca="false">IF(Entities!AS110=0,"",IF(Entities!C110="","MISSING",IF(COUNTIF(JurList,Entities!C110)=0,"NOT IN LIST","OK")))</f>
        <v/>
      </c>
      <c r="D129" s="32" t="str">
        <f aca="false">IF(Entities!AS110=0,"",IF(Entities!G110="","MISSING",IF(Entities!AH110="","NO RATE","OK")))</f>
        <v/>
      </c>
      <c r="E129" s="32" t="str">
        <f aca="false">IF(Entities!AS110=0,"",IF(Entities!Y110="","TOTAL MISSING",IF(ABS(N(Entities!W110)+N(Entities!X110)-N(Entities!Y110))*IF(N(Entities!AH110)=0,1,Entities!AH110)&gt;RevTol,"MISMATCH","OK")))</f>
        <v/>
      </c>
      <c r="F129" s="32" t="str">
        <f aca="false">IF(Entities!AS110=0,"",IF(COUNTIF(Entities!I110:U110,"X")=0,"NONE MARKED",IF(AND(UPPER(Entities!U110)="X",Entities!V110=""),"OTHER NOT DESCRIBED","OK")))</f>
        <v/>
      </c>
      <c r="G129" s="32" t="str">
        <f aca="false">IF(Entities!AS110=0,"",IF(AND(N(Entities!W110)+N(Entities!X110)&gt;0,N(Entities!AE110)=0),"REVIEW","OK"))</f>
        <v/>
      </c>
      <c r="H129" s="32" t="str">
        <f aca="false">IF(Entities!AS110=0,"",IF(OR(N(Entities!AC110)&lt;0,N(Entities!AF110)&lt;0),"NEGATIVE","OK"))</f>
        <v/>
      </c>
      <c r="I129" s="32" t="str">
        <f aca="false">IF(Entities!AS110=0,"",IF(MAX(ABS(N(Entities!AA110)),ABS(N(Entities!AB110)))=0,"OK",IF(ABS(N(Entities!AA110)-N(Entities!AB110))/MAX(ABS(N(Entities!AA110)),ABS(N(Entities!AB110)))&gt;TaxGap,"REVIEW","OK")))</f>
        <v/>
      </c>
      <c r="J129" s="32" t="str">
        <f aca="false">IF(Entities!AS110=0,"",IF(Entities!AG110="Yes","OK","CONFIRM"))</f>
        <v/>
      </c>
      <c r="K129" s="32" t="str">
        <f aca="false">IF(Entities!AS110=0,"",IF(AND(Entities!E110="Yes",Entities!F110=""),"MISSING OWNER","OK"))</f>
        <v/>
      </c>
      <c r="L129" s="32" t="str">
        <f aca="false">IF(Entities!AS110=0,"",IF(COUNTIF(Entities!$B$6:$B$205,Entities!B110)&gt;1,"DUPLICATE","OK"))</f>
        <v/>
      </c>
      <c r="M129" s="32" t="str">
        <f aca="false">IF(Entities!AS110=0,"",IF(COUNTIF(C129:L129,"OK")=10,"OK",IF(COUNTIF(C129:L129,"OK")+COUNTIF(C129:L129,"REVIEW")=10,"REVIEW","CHECK")))</f>
        <v/>
      </c>
    </row>
    <row r="130" customFormat="false" ht="15" hidden="false" customHeight="false" outlineLevel="0" collapsed="false">
      <c r="A130" s="31" t="n">
        <v>111</v>
      </c>
      <c r="B130" s="31" t="str">
        <f aca="false">IF(Entities!AS111=0,"",Entities!B111)</f>
        <v/>
      </c>
      <c r="C130" s="32" t="str">
        <f aca="false">IF(Entities!AS111=0,"",IF(Entities!C111="","MISSING",IF(COUNTIF(JurList,Entities!C111)=0,"NOT IN LIST","OK")))</f>
        <v/>
      </c>
      <c r="D130" s="32" t="str">
        <f aca="false">IF(Entities!AS111=0,"",IF(Entities!G111="","MISSING",IF(Entities!AH111="","NO RATE","OK")))</f>
        <v/>
      </c>
      <c r="E130" s="32" t="str">
        <f aca="false">IF(Entities!AS111=0,"",IF(Entities!Y111="","TOTAL MISSING",IF(ABS(N(Entities!W111)+N(Entities!X111)-N(Entities!Y111))*IF(N(Entities!AH111)=0,1,Entities!AH111)&gt;RevTol,"MISMATCH","OK")))</f>
        <v/>
      </c>
      <c r="F130" s="32" t="str">
        <f aca="false">IF(Entities!AS111=0,"",IF(COUNTIF(Entities!I111:U111,"X")=0,"NONE MARKED",IF(AND(UPPER(Entities!U111)="X",Entities!V111=""),"OTHER NOT DESCRIBED","OK")))</f>
        <v/>
      </c>
      <c r="G130" s="32" t="str">
        <f aca="false">IF(Entities!AS111=0,"",IF(AND(N(Entities!W111)+N(Entities!X111)&gt;0,N(Entities!AE111)=0),"REVIEW","OK"))</f>
        <v/>
      </c>
      <c r="H130" s="32" t="str">
        <f aca="false">IF(Entities!AS111=0,"",IF(OR(N(Entities!AC111)&lt;0,N(Entities!AF111)&lt;0),"NEGATIVE","OK"))</f>
        <v/>
      </c>
      <c r="I130" s="32" t="str">
        <f aca="false">IF(Entities!AS111=0,"",IF(MAX(ABS(N(Entities!AA111)),ABS(N(Entities!AB111)))=0,"OK",IF(ABS(N(Entities!AA111)-N(Entities!AB111))/MAX(ABS(N(Entities!AA111)),ABS(N(Entities!AB111)))&gt;TaxGap,"REVIEW","OK")))</f>
        <v/>
      </c>
      <c r="J130" s="32" t="str">
        <f aca="false">IF(Entities!AS111=0,"",IF(Entities!AG111="Yes","OK","CONFIRM"))</f>
        <v/>
      </c>
      <c r="K130" s="32" t="str">
        <f aca="false">IF(Entities!AS111=0,"",IF(AND(Entities!E111="Yes",Entities!F111=""),"MISSING OWNER","OK"))</f>
        <v/>
      </c>
      <c r="L130" s="32" t="str">
        <f aca="false">IF(Entities!AS111=0,"",IF(COUNTIF(Entities!$B$6:$B$205,Entities!B111)&gt;1,"DUPLICATE","OK"))</f>
        <v/>
      </c>
      <c r="M130" s="32" t="str">
        <f aca="false">IF(Entities!AS111=0,"",IF(COUNTIF(C130:L130,"OK")=10,"OK",IF(COUNTIF(C130:L130,"OK")+COUNTIF(C130:L130,"REVIEW")=10,"REVIEW","CHECK")))</f>
        <v/>
      </c>
    </row>
    <row r="131" customFormat="false" ht="15" hidden="false" customHeight="false" outlineLevel="0" collapsed="false">
      <c r="A131" s="31" t="n">
        <v>112</v>
      </c>
      <c r="B131" s="31" t="str">
        <f aca="false">IF(Entities!AS112=0,"",Entities!B112)</f>
        <v/>
      </c>
      <c r="C131" s="32" t="str">
        <f aca="false">IF(Entities!AS112=0,"",IF(Entities!C112="","MISSING",IF(COUNTIF(JurList,Entities!C112)=0,"NOT IN LIST","OK")))</f>
        <v/>
      </c>
      <c r="D131" s="32" t="str">
        <f aca="false">IF(Entities!AS112=0,"",IF(Entities!G112="","MISSING",IF(Entities!AH112="","NO RATE","OK")))</f>
        <v/>
      </c>
      <c r="E131" s="32" t="str">
        <f aca="false">IF(Entities!AS112=0,"",IF(Entities!Y112="","TOTAL MISSING",IF(ABS(N(Entities!W112)+N(Entities!X112)-N(Entities!Y112))*IF(N(Entities!AH112)=0,1,Entities!AH112)&gt;RevTol,"MISMATCH","OK")))</f>
        <v/>
      </c>
      <c r="F131" s="32" t="str">
        <f aca="false">IF(Entities!AS112=0,"",IF(COUNTIF(Entities!I112:U112,"X")=0,"NONE MARKED",IF(AND(UPPER(Entities!U112)="X",Entities!V112=""),"OTHER NOT DESCRIBED","OK")))</f>
        <v/>
      </c>
      <c r="G131" s="32" t="str">
        <f aca="false">IF(Entities!AS112=0,"",IF(AND(N(Entities!W112)+N(Entities!X112)&gt;0,N(Entities!AE112)=0),"REVIEW","OK"))</f>
        <v/>
      </c>
      <c r="H131" s="32" t="str">
        <f aca="false">IF(Entities!AS112=0,"",IF(OR(N(Entities!AC112)&lt;0,N(Entities!AF112)&lt;0),"NEGATIVE","OK"))</f>
        <v/>
      </c>
      <c r="I131" s="32" t="str">
        <f aca="false">IF(Entities!AS112=0,"",IF(MAX(ABS(N(Entities!AA112)),ABS(N(Entities!AB112)))=0,"OK",IF(ABS(N(Entities!AA112)-N(Entities!AB112))/MAX(ABS(N(Entities!AA112)),ABS(N(Entities!AB112)))&gt;TaxGap,"REVIEW","OK")))</f>
        <v/>
      </c>
      <c r="J131" s="32" t="str">
        <f aca="false">IF(Entities!AS112=0,"",IF(Entities!AG112="Yes","OK","CONFIRM"))</f>
        <v/>
      </c>
      <c r="K131" s="32" t="str">
        <f aca="false">IF(Entities!AS112=0,"",IF(AND(Entities!E112="Yes",Entities!F112=""),"MISSING OWNER","OK"))</f>
        <v/>
      </c>
      <c r="L131" s="32" t="str">
        <f aca="false">IF(Entities!AS112=0,"",IF(COUNTIF(Entities!$B$6:$B$205,Entities!B112)&gt;1,"DUPLICATE","OK"))</f>
        <v/>
      </c>
      <c r="M131" s="32" t="str">
        <f aca="false">IF(Entities!AS112=0,"",IF(COUNTIF(C131:L131,"OK")=10,"OK",IF(COUNTIF(C131:L131,"OK")+COUNTIF(C131:L131,"REVIEW")=10,"REVIEW","CHECK")))</f>
        <v/>
      </c>
    </row>
    <row r="132" customFormat="false" ht="15" hidden="false" customHeight="false" outlineLevel="0" collapsed="false">
      <c r="A132" s="31" t="n">
        <v>113</v>
      </c>
      <c r="B132" s="31" t="str">
        <f aca="false">IF(Entities!AS113=0,"",Entities!B113)</f>
        <v/>
      </c>
      <c r="C132" s="32" t="str">
        <f aca="false">IF(Entities!AS113=0,"",IF(Entities!C113="","MISSING",IF(COUNTIF(JurList,Entities!C113)=0,"NOT IN LIST","OK")))</f>
        <v/>
      </c>
      <c r="D132" s="32" t="str">
        <f aca="false">IF(Entities!AS113=0,"",IF(Entities!G113="","MISSING",IF(Entities!AH113="","NO RATE","OK")))</f>
        <v/>
      </c>
      <c r="E132" s="32" t="str">
        <f aca="false">IF(Entities!AS113=0,"",IF(Entities!Y113="","TOTAL MISSING",IF(ABS(N(Entities!W113)+N(Entities!X113)-N(Entities!Y113))*IF(N(Entities!AH113)=0,1,Entities!AH113)&gt;RevTol,"MISMATCH","OK")))</f>
        <v/>
      </c>
      <c r="F132" s="32" t="str">
        <f aca="false">IF(Entities!AS113=0,"",IF(COUNTIF(Entities!I113:U113,"X")=0,"NONE MARKED",IF(AND(UPPER(Entities!U113)="X",Entities!V113=""),"OTHER NOT DESCRIBED","OK")))</f>
        <v/>
      </c>
      <c r="G132" s="32" t="str">
        <f aca="false">IF(Entities!AS113=0,"",IF(AND(N(Entities!W113)+N(Entities!X113)&gt;0,N(Entities!AE113)=0),"REVIEW","OK"))</f>
        <v/>
      </c>
      <c r="H132" s="32" t="str">
        <f aca="false">IF(Entities!AS113=0,"",IF(OR(N(Entities!AC113)&lt;0,N(Entities!AF113)&lt;0),"NEGATIVE","OK"))</f>
        <v/>
      </c>
      <c r="I132" s="32" t="str">
        <f aca="false">IF(Entities!AS113=0,"",IF(MAX(ABS(N(Entities!AA113)),ABS(N(Entities!AB113)))=0,"OK",IF(ABS(N(Entities!AA113)-N(Entities!AB113))/MAX(ABS(N(Entities!AA113)),ABS(N(Entities!AB113)))&gt;TaxGap,"REVIEW","OK")))</f>
        <v/>
      </c>
      <c r="J132" s="32" t="str">
        <f aca="false">IF(Entities!AS113=0,"",IF(Entities!AG113="Yes","OK","CONFIRM"))</f>
        <v/>
      </c>
      <c r="K132" s="32" t="str">
        <f aca="false">IF(Entities!AS113=0,"",IF(AND(Entities!E113="Yes",Entities!F113=""),"MISSING OWNER","OK"))</f>
        <v/>
      </c>
      <c r="L132" s="32" t="str">
        <f aca="false">IF(Entities!AS113=0,"",IF(COUNTIF(Entities!$B$6:$B$205,Entities!B113)&gt;1,"DUPLICATE","OK"))</f>
        <v/>
      </c>
      <c r="M132" s="32" t="str">
        <f aca="false">IF(Entities!AS113=0,"",IF(COUNTIF(C132:L132,"OK")=10,"OK",IF(COUNTIF(C132:L132,"OK")+COUNTIF(C132:L132,"REVIEW")=10,"REVIEW","CHECK")))</f>
        <v/>
      </c>
    </row>
    <row r="133" customFormat="false" ht="15" hidden="false" customHeight="false" outlineLevel="0" collapsed="false">
      <c r="A133" s="31" t="n">
        <v>114</v>
      </c>
      <c r="B133" s="31" t="str">
        <f aca="false">IF(Entities!AS114=0,"",Entities!B114)</f>
        <v/>
      </c>
      <c r="C133" s="32" t="str">
        <f aca="false">IF(Entities!AS114=0,"",IF(Entities!C114="","MISSING",IF(COUNTIF(JurList,Entities!C114)=0,"NOT IN LIST","OK")))</f>
        <v/>
      </c>
      <c r="D133" s="32" t="str">
        <f aca="false">IF(Entities!AS114=0,"",IF(Entities!G114="","MISSING",IF(Entities!AH114="","NO RATE","OK")))</f>
        <v/>
      </c>
      <c r="E133" s="32" t="str">
        <f aca="false">IF(Entities!AS114=0,"",IF(Entities!Y114="","TOTAL MISSING",IF(ABS(N(Entities!W114)+N(Entities!X114)-N(Entities!Y114))*IF(N(Entities!AH114)=0,1,Entities!AH114)&gt;RevTol,"MISMATCH","OK")))</f>
        <v/>
      </c>
      <c r="F133" s="32" t="str">
        <f aca="false">IF(Entities!AS114=0,"",IF(COUNTIF(Entities!I114:U114,"X")=0,"NONE MARKED",IF(AND(UPPER(Entities!U114)="X",Entities!V114=""),"OTHER NOT DESCRIBED","OK")))</f>
        <v/>
      </c>
      <c r="G133" s="32" t="str">
        <f aca="false">IF(Entities!AS114=0,"",IF(AND(N(Entities!W114)+N(Entities!X114)&gt;0,N(Entities!AE114)=0),"REVIEW","OK"))</f>
        <v/>
      </c>
      <c r="H133" s="32" t="str">
        <f aca="false">IF(Entities!AS114=0,"",IF(OR(N(Entities!AC114)&lt;0,N(Entities!AF114)&lt;0),"NEGATIVE","OK"))</f>
        <v/>
      </c>
      <c r="I133" s="32" t="str">
        <f aca="false">IF(Entities!AS114=0,"",IF(MAX(ABS(N(Entities!AA114)),ABS(N(Entities!AB114)))=0,"OK",IF(ABS(N(Entities!AA114)-N(Entities!AB114))/MAX(ABS(N(Entities!AA114)),ABS(N(Entities!AB114)))&gt;TaxGap,"REVIEW","OK")))</f>
        <v/>
      </c>
      <c r="J133" s="32" t="str">
        <f aca="false">IF(Entities!AS114=0,"",IF(Entities!AG114="Yes","OK","CONFIRM"))</f>
        <v/>
      </c>
      <c r="K133" s="32" t="str">
        <f aca="false">IF(Entities!AS114=0,"",IF(AND(Entities!E114="Yes",Entities!F114=""),"MISSING OWNER","OK"))</f>
        <v/>
      </c>
      <c r="L133" s="32" t="str">
        <f aca="false">IF(Entities!AS114=0,"",IF(COUNTIF(Entities!$B$6:$B$205,Entities!B114)&gt;1,"DUPLICATE","OK"))</f>
        <v/>
      </c>
      <c r="M133" s="32" t="str">
        <f aca="false">IF(Entities!AS114=0,"",IF(COUNTIF(C133:L133,"OK")=10,"OK",IF(COUNTIF(C133:L133,"OK")+COUNTIF(C133:L133,"REVIEW")=10,"REVIEW","CHECK")))</f>
        <v/>
      </c>
    </row>
    <row r="134" customFormat="false" ht="15" hidden="false" customHeight="false" outlineLevel="0" collapsed="false">
      <c r="A134" s="31" t="n">
        <v>115</v>
      </c>
      <c r="B134" s="31" t="str">
        <f aca="false">IF(Entities!AS115=0,"",Entities!B115)</f>
        <v/>
      </c>
      <c r="C134" s="32" t="str">
        <f aca="false">IF(Entities!AS115=0,"",IF(Entities!C115="","MISSING",IF(COUNTIF(JurList,Entities!C115)=0,"NOT IN LIST","OK")))</f>
        <v/>
      </c>
      <c r="D134" s="32" t="str">
        <f aca="false">IF(Entities!AS115=0,"",IF(Entities!G115="","MISSING",IF(Entities!AH115="","NO RATE","OK")))</f>
        <v/>
      </c>
      <c r="E134" s="32" t="str">
        <f aca="false">IF(Entities!AS115=0,"",IF(Entities!Y115="","TOTAL MISSING",IF(ABS(N(Entities!W115)+N(Entities!X115)-N(Entities!Y115))*IF(N(Entities!AH115)=0,1,Entities!AH115)&gt;RevTol,"MISMATCH","OK")))</f>
        <v/>
      </c>
      <c r="F134" s="32" t="str">
        <f aca="false">IF(Entities!AS115=0,"",IF(COUNTIF(Entities!I115:U115,"X")=0,"NONE MARKED",IF(AND(UPPER(Entities!U115)="X",Entities!V115=""),"OTHER NOT DESCRIBED","OK")))</f>
        <v/>
      </c>
      <c r="G134" s="32" t="str">
        <f aca="false">IF(Entities!AS115=0,"",IF(AND(N(Entities!W115)+N(Entities!X115)&gt;0,N(Entities!AE115)=0),"REVIEW","OK"))</f>
        <v/>
      </c>
      <c r="H134" s="32" t="str">
        <f aca="false">IF(Entities!AS115=0,"",IF(OR(N(Entities!AC115)&lt;0,N(Entities!AF115)&lt;0),"NEGATIVE","OK"))</f>
        <v/>
      </c>
      <c r="I134" s="32" t="str">
        <f aca="false">IF(Entities!AS115=0,"",IF(MAX(ABS(N(Entities!AA115)),ABS(N(Entities!AB115)))=0,"OK",IF(ABS(N(Entities!AA115)-N(Entities!AB115))/MAX(ABS(N(Entities!AA115)),ABS(N(Entities!AB115)))&gt;TaxGap,"REVIEW","OK")))</f>
        <v/>
      </c>
      <c r="J134" s="32" t="str">
        <f aca="false">IF(Entities!AS115=0,"",IF(Entities!AG115="Yes","OK","CONFIRM"))</f>
        <v/>
      </c>
      <c r="K134" s="32" t="str">
        <f aca="false">IF(Entities!AS115=0,"",IF(AND(Entities!E115="Yes",Entities!F115=""),"MISSING OWNER","OK"))</f>
        <v/>
      </c>
      <c r="L134" s="32" t="str">
        <f aca="false">IF(Entities!AS115=0,"",IF(COUNTIF(Entities!$B$6:$B$205,Entities!B115)&gt;1,"DUPLICATE","OK"))</f>
        <v/>
      </c>
      <c r="M134" s="32" t="str">
        <f aca="false">IF(Entities!AS115=0,"",IF(COUNTIF(C134:L134,"OK")=10,"OK",IF(COUNTIF(C134:L134,"OK")+COUNTIF(C134:L134,"REVIEW")=10,"REVIEW","CHECK")))</f>
        <v/>
      </c>
    </row>
    <row r="135" customFormat="false" ht="15" hidden="false" customHeight="false" outlineLevel="0" collapsed="false">
      <c r="A135" s="31" t="n">
        <v>116</v>
      </c>
      <c r="B135" s="31" t="str">
        <f aca="false">IF(Entities!AS116=0,"",Entities!B116)</f>
        <v/>
      </c>
      <c r="C135" s="32" t="str">
        <f aca="false">IF(Entities!AS116=0,"",IF(Entities!C116="","MISSING",IF(COUNTIF(JurList,Entities!C116)=0,"NOT IN LIST","OK")))</f>
        <v/>
      </c>
      <c r="D135" s="32" t="str">
        <f aca="false">IF(Entities!AS116=0,"",IF(Entities!G116="","MISSING",IF(Entities!AH116="","NO RATE","OK")))</f>
        <v/>
      </c>
      <c r="E135" s="32" t="str">
        <f aca="false">IF(Entities!AS116=0,"",IF(Entities!Y116="","TOTAL MISSING",IF(ABS(N(Entities!W116)+N(Entities!X116)-N(Entities!Y116))*IF(N(Entities!AH116)=0,1,Entities!AH116)&gt;RevTol,"MISMATCH","OK")))</f>
        <v/>
      </c>
      <c r="F135" s="32" t="str">
        <f aca="false">IF(Entities!AS116=0,"",IF(COUNTIF(Entities!I116:U116,"X")=0,"NONE MARKED",IF(AND(UPPER(Entities!U116)="X",Entities!V116=""),"OTHER NOT DESCRIBED","OK")))</f>
        <v/>
      </c>
      <c r="G135" s="32" t="str">
        <f aca="false">IF(Entities!AS116=0,"",IF(AND(N(Entities!W116)+N(Entities!X116)&gt;0,N(Entities!AE116)=0),"REVIEW","OK"))</f>
        <v/>
      </c>
      <c r="H135" s="32" t="str">
        <f aca="false">IF(Entities!AS116=0,"",IF(OR(N(Entities!AC116)&lt;0,N(Entities!AF116)&lt;0),"NEGATIVE","OK"))</f>
        <v/>
      </c>
      <c r="I135" s="32" t="str">
        <f aca="false">IF(Entities!AS116=0,"",IF(MAX(ABS(N(Entities!AA116)),ABS(N(Entities!AB116)))=0,"OK",IF(ABS(N(Entities!AA116)-N(Entities!AB116))/MAX(ABS(N(Entities!AA116)),ABS(N(Entities!AB116)))&gt;TaxGap,"REVIEW","OK")))</f>
        <v/>
      </c>
      <c r="J135" s="32" t="str">
        <f aca="false">IF(Entities!AS116=0,"",IF(Entities!AG116="Yes","OK","CONFIRM"))</f>
        <v/>
      </c>
      <c r="K135" s="32" t="str">
        <f aca="false">IF(Entities!AS116=0,"",IF(AND(Entities!E116="Yes",Entities!F116=""),"MISSING OWNER","OK"))</f>
        <v/>
      </c>
      <c r="L135" s="32" t="str">
        <f aca="false">IF(Entities!AS116=0,"",IF(COUNTIF(Entities!$B$6:$B$205,Entities!B116)&gt;1,"DUPLICATE","OK"))</f>
        <v/>
      </c>
      <c r="M135" s="32" t="str">
        <f aca="false">IF(Entities!AS116=0,"",IF(COUNTIF(C135:L135,"OK")=10,"OK",IF(COUNTIF(C135:L135,"OK")+COUNTIF(C135:L135,"REVIEW")=10,"REVIEW","CHECK")))</f>
        <v/>
      </c>
    </row>
    <row r="136" customFormat="false" ht="15" hidden="false" customHeight="false" outlineLevel="0" collapsed="false">
      <c r="A136" s="31" t="n">
        <v>117</v>
      </c>
      <c r="B136" s="31" t="str">
        <f aca="false">IF(Entities!AS117=0,"",Entities!B117)</f>
        <v/>
      </c>
      <c r="C136" s="32" t="str">
        <f aca="false">IF(Entities!AS117=0,"",IF(Entities!C117="","MISSING",IF(COUNTIF(JurList,Entities!C117)=0,"NOT IN LIST","OK")))</f>
        <v/>
      </c>
      <c r="D136" s="32" t="str">
        <f aca="false">IF(Entities!AS117=0,"",IF(Entities!G117="","MISSING",IF(Entities!AH117="","NO RATE","OK")))</f>
        <v/>
      </c>
      <c r="E136" s="32" t="str">
        <f aca="false">IF(Entities!AS117=0,"",IF(Entities!Y117="","TOTAL MISSING",IF(ABS(N(Entities!W117)+N(Entities!X117)-N(Entities!Y117))*IF(N(Entities!AH117)=0,1,Entities!AH117)&gt;RevTol,"MISMATCH","OK")))</f>
        <v/>
      </c>
      <c r="F136" s="32" t="str">
        <f aca="false">IF(Entities!AS117=0,"",IF(COUNTIF(Entities!I117:U117,"X")=0,"NONE MARKED",IF(AND(UPPER(Entities!U117)="X",Entities!V117=""),"OTHER NOT DESCRIBED","OK")))</f>
        <v/>
      </c>
      <c r="G136" s="32" t="str">
        <f aca="false">IF(Entities!AS117=0,"",IF(AND(N(Entities!W117)+N(Entities!X117)&gt;0,N(Entities!AE117)=0),"REVIEW","OK"))</f>
        <v/>
      </c>
      <c r="H136" s="32" t="str">
        <f aca="false">IF(Entities!AS117=0,"",IF(OR(N(Entities!AC117)&lt;0,N(Entities!AF117)&lt;0),"NEGATIVE","OK"))</f>
        <v/>
      </c>
      <c r="I136" s="32" t="str">
        <f aca="false">IF(Entities!AS117=0,"",IF(MAX(ABS(N(Entities!AA117)),ABS(N(Entities!AB117)))=0,"OK",IF(ABS(N(Entities!AA117)-N(Entities!AB117))/MAX(ABS(N(Entities!AA117)),ABS(N(Entities!AB117)))&gt;TaxGap,"REVIEW","OK")))</f>
        <v/>
      </c>
      <c r="J136" s="32" t="str">
        <f aca="false">IF(Entities!AS117=0,"",IF(Entities!AG117="Yes","OK","CONFIRM"))</f>
        <v/>
      </c>
      <c r="K136" s="32" t="str">
        <f aca="false">IF(Entities!AS117=0,"",IF(AND(Entities!E117="Yes",Entities!F117=""),"MISSING OWNER","OK"))</f>
        <v/>
      </c>
      <c r="L136" s="32" t="str">
        <f aca="false">IF(Entities!AS117=0,"",IF(COUNTIF(Entities!$B$6:$B$205,Entities!B117)&gt;1,"DUPLICATE","OK"))</f>
        <v/>
      </c>
      <c r="M136" s="32" t="str">
        <f aca="false">IF(Entities!AS117=0,"",IF(COUNTIF(C136:L136,"OK")=10,"OK",IF(COUNTIF(C136:L136,"OK")+COUNTIF(C136:L136,"REVIEW")=10,"REVIEW","CHECK")))</f>
        <v/>
      </c>
    </row>
    <row r="137" customFormat="false" ht="15" hidden="false" customHeight="false" outlineLevel="0" collapsed="false">
      <c r="A137" s="31" t="n">
        <v>118</v>
      </c>
      <c r="B137" s="31" t="str">
        <f aca="false">IF(Entities!AS118=0,"",Entities!B118)</f>
        <v/>
      </c>
      <c r="C137" s="32" t="str">
        <f aca="false">IF(Entities!AS118=0,"",IF(Entities!C118="","MISSING",IF(COUNTIF(JurList,Entities!C118)=0,"NOT IN LIST","OK")))</f>
        <v/>
      </c>
      <c r="D137" s="32" t="str">
        <f aca="false">IF(Entities!AS118=0,"",IF(Entities!G118="","MISSING",IF(Entities!AH118="","NO RATE","OK")))</f>
        <v/>
      </c>
      <c r="E137" s="32" t="str">
        <f aca="false">IF(Entities!AS118=0,"",IF(Entities!Y118="","TOTAL MISSING",IF(ABS(N(Entities!W118)+N(Entities!X118)-N(Entities!Y118))*IF(N(Entities!AH118)=0,1,Entities!AH118)&gt;RevTol,"MISMATCH","OK")))</f>
        <v/>
      </c>
      <c r="F137" s="32" t="str">
        <f aca="false">IF(Entities!AS118=0,"",IF(COUNTIF(Entities!I118:U118,"X")=0,"NONE MARKED",IF(AND(UPPER(Entities!U118)="X",Entities!V118=""),"OTHER NOT DESCRIBED","OK")))</f>
        <v/>
      </c>
      <c r="G137" s="32" t="str">
        <f aca="false">IF(Entities!AS118=0,"",IF(AND(N(Entities!W118)+N(Entities!X118)&gt;0,N(Entities!AE118)=0),"REVIEW","OK"))</f>
        <v/>
      </c>
      <c r="H137" s="32" t="str">
        <f aca="false">IF(Entities!AS118=0,"",IF(OR(N(Entities!AC118)&lt;0,N(Entities!AF118)&lt;0),"NEGATIVE","OK"))</f>
        <v/>
      </c>
      <c r="I137" s="32" t="str">
        <f aca="false">IF(Entities!AS118=0,"",IF(MAX(ABS(N(Entities!AA118)),ABS(N(Entities!AB118)))=0,"OK",IF(ABS(N(Entities!AA118)-N(Entities!AB118))/MAX(ABS(N(Entities!AA118)),ABS(N(Entities!AB118)))&gt;TaxGap,"REVIEW","OK")))</f>
        <v/>
      </c>
      <c r="J137" s="32" t="str">
        <f aca="false">IF(Entities!AS118=0,"",IF(Entities!AG118="Yes","OK","CONFIRM"))</f>
        <v/>
      </c>
      <c r="K137" s="32" t="str">
        <f aca="false">IF(Entities!AS118=0,"",IF(AND(Entities!E118="Yes",Entities!F118=""),"MISSING OWNER","OK"))</f>
        <v/>
      </c>
      <c r="L137" s="32" t="str">
        <f aca="false">IF(Entities!AS118=0,"",IF(COUNTIF(Entities!$B$6:$B$205,Entities!B118)&gt;1,"DUPLICATE","OK"))</f>
        <v/>
      </c>
      <c r="M137" s="32" t="str">
        <f aca="false">IF(Entities!AS118=0,"",IF(COUNTIF(C137:L137,"OK")=10,"OK",IF(COUNTIF(C137:L137,"OK")+COUNTIF(C137:L137,"REVIEW")=10,"REVIEW","CHECK")))</f>
        <v/>
      </c>
    </row>
    <row r="138" customFormat="false" ht="15" hidden="false" customHeight="false" outlineLevel="0" collapsed="false">
      <c r="A138" s="31" t="n">
        <v>119</v>
      </c>
      <c r="B138" s="31" t="str">
        <f aca="false">IF(Entities!AS119=0,"",Entities!B119)</f>
        <v/>
      </c>
      <c r="C138" s="32" t="str">
        <f aca="false">IF(Entities!AS119=0,"",IF(Entities!C119="","MISSING",IF(COUNTIF(JurList,Entities!C119)=0,"NOT IN LIST","OK")))</f>
        <v/>
      </c>
      <c r="D138" s="32" t="str">
        <f aca="false">IF(Entities!AS119=0,"",IF(Entities!G119="","MISSING",IF(Entities!AH119="","NO RATE","OK")))</f>
        <v/>
      </c>
      <c r="E138" s="32" t="str">
        <f aca="false">IF(Entities!AS119=0,"",IF(Entities!Y119="","TOTAL MISSING",IF(ABS(N(Entities!W119)+N(Entities!X119)-N(Entities!Y119))*IF(N(Entities!AH119)=0,1,Entities!AH119)&gt;RevTol,"MISMATCH","OK")))</f>
        <v/>
      </c>
      <c r="F138" s="32" t="str">
        <f aca="false">IF(Entities!AS119=0,"",IF(COUNTIF(Entities!I119:U119,"X")=0,"NONE MARKED",IF(AND(UPPER(Entities!U119)="X",Entities!V119=""),"OTHER NOT DESCRIBED","OK")))</f>
        <v/>
      </c>
      <c r="G138" s="32" t="str">
        <f aca="false">IF(Entities!AS119=0,"",IF(AND(N(Entities!W119)+N(Entities!X119)&gt;0,N(Entities!AE119)=0),"REVIEW","OK"))</f>
        <v/>
      </c>
      <c r="H138" s="32" t="str">
        <f aca="false">IF(Entities!AS119=0,"",IF(OR(N(Entities!AC119)&lt;0,N(Entities!AF119)&lt;0),"NEGATIVE","OK"))</f>
        <v/>
      </c>
      <c r="I138" s="32" t="str">
        <f aca="false">IF(Entities!AS119=0,"",IF(MAX(ABS(N(Entities!AA119)),ABS(N(Entities!AB119)))=0,"OK",IF(ABS(N(Entities!AA119)-N(Entities!AB119))/MAX(ABS(N(Entities!AA119)),ABS(N(Entities!AB119)))&gt;TaxGap,"REVIEW","OK")))</f>
        <v/>
      </c>
      <c r="J138" s="32" t="str">
        <f aca="false">IF(Entities!AS119=0,"",IF(Entities!AG119="Yes","OK","CONFIRM"))</f>
        <v/>
      </c>
      <c r="K138" s="32" t="str">
        <f aca="false">IF(Entities!AS119=0,"",IF(AND(Entities!E119="Yes",Entities!F119=""),"MISSING OWNER","OK"))</f>
        <v/>
      </c>
      <c r="L138" s="32" t="str">
        <f aca="false">IF(Entities!AS119=0,"",IF(COUNTIF(Entities!$B$6:$B$205,Entities!B119)&gt;1,"DUPLICATE","OK"))</f>
        <v/>
      </c>
      <c r="M138" s="32" t="str">
        <f aca="false">IF(Entities!AS119=0,"",IF(COUNTIF(C138:L138,"OK")=10,"OK",IF(COUNTIF(C138:L138,"OK")+COUNTIF(C138:L138,"REVIEW")=10,"REVIEW","CHECK")))</f>
        <v/>
      </c>
    </row>
    <row r="139" customFormat="false" ht="15" hidden="false" customHeight="false" outlineLevel="0" collapsed="false">
      <c r="A139" s="31" t="n">
        <v>120</v>
      </c>
      <c r="B139" s="31" t="str">
        <f aca="false">IF(Entities!AS120=0,"",Entities!B120)</f>
        <v/>
      </c>
      <c r="C139" s="32" t="str">
        <f aca="false">IF(Entities!AS120=0,"",IF(Entities!C120="","MISSING",IF(COUNTIF(JurList,Entities!C120)=0,"NOT IN LIST","OK")))</f>
        <v/>
      </c>
      <c r="D139" s="32" t="str">
        <f aca="false">IF(Entities!AS120=0,"",IF(Entities!G120="","MISSING",IF(Entities!AH120="","NO RATE","OK")))</f>
        <v/>
      </c>
      <c r="E139" s="32" t="str">
        <f aca="false">IF(Entities!AS120=0,"",IF(Entities!Y120="","TOTAL MISSING",IF(ABS(N(Entities!W120)+N(Entities!X120)-N(Entities!Y120))*IF(N(Entities!AH120)=0,1,Entities!AH120)&gt;RevTol,"MISMATCH","OK")))</f>
        <v/>
      </c>
      <c r="F139" s="32" t="str">
        <f aca="false">IF(Entities!AS120=0,"",IF(COUNTIF(Entities!I120:U120,"X")=0,"NONE MARKED",IF(AND(UPPER(Entities!U120)="X",Entities!V120=""),"OTHER NOT DESCRIBED","OK")))</f>
        <v/>
      </c>
      <c r="G139" s="32" t="str">
        <f aca="false">IF(Entities!AS120=0,"",IF(AND(N(Entities!W120)+N(Entities!X120)&gt;0,N(Entities!AE120)=0),"REVIEW","OK"))</f>
        <v/>
      </c>
      <c r="H139" s="32" t="str">
        <f aca="false">IF(Entities!AS120=0,"",IF(OR(N(Entities!AC120)&lt;0,N(Entities!AF120)&lt;0),"NEGATIVE","OK"))</f>
        <v/>
      </c>
      <c r="I139" s="32" t="str">
        <f aca="false">IF(Entities!AS120=0,"",IF(MAX(ABS(N(Entities!AA120)),ABS(N(Entities!AB120)))=0,"OK",IF(ABS(N(Entities!AA120)-N(Entities!AB120))/MAX(ABS(N(Entities!AA120)),ABS(N(Entities!AB120)))&gt;TaxGap,"REVIEW","OK")))</f>
        <v/>
      </c>
      <c r="J139" s="32" t="str">
        <f aca="false">IF(Entities!AS120=0,"",IF(Entities!AG120="Yes","OK","CONFIRM"))</f>
        <v/>
      </c>
      <c r="K139" s="32" t="str">
        <f aca="false">IF(Entities!AS120=0,"",IF(AND(Entities!E120="Yes",Entities!F120=""),"MISSING OWNER","OK"))</f>
        <v/>
      </c>
      <c r="L139" s="32" t="str">
        <f aca="false">IF(Entities!AS120=0,"",IF(COUNTIF(Entities!$B$6:$B$205,Entities!B120)&gt;1,"DUPLICATE","OK"))</f>
        <v/>
      </c>
      <c r="M139" s="32" t="str">
        <f aca="false">IF(Entities!AS120=0,"",IF(COUNTIF(C139:L139,"OK")=10,"OK",IF(COUNTIF(C139:L139,"OK")+COUNTIF(C139:L139,"REVIEW")=10,"REVIEW","CHECK")))</f>
        <v/>
      </c>
    </row>
    <row r="140" customFormat="false" ht="15" hidden="false" customHeight="false" outlineLevel="0" collapsed="false">
      <c r="A140" s="31" t="n">
        <v>121</v>
      </c>
      <c r="B140" s="31" t="str">
        <f aca="false">IF(Entities!AS121=0,"",Entities!B121)</f>
        <v/>
      </c>
      <c r="C140" s="32" t="str">
        <f aca="false">IF(Entities!AS121=0,"",IF(Entities!C121="","MISSING",IF(COUNTIF(JurList,Entities!C121)=0,"NOT IN LIST","OK")))</f>
        <v/>
      </c>
      <c r="D140" s="32" t="str">
        <f aca="false">IF(Entities!AS121=0,"",IF(Entities!G121="","MISSING",IF(Entities!AH121="","NO RATE","OK")))</f>
        <v/>
      </c>
      <c r="E140" s="32" t="str">
        <f aca="false">IF(Entities!AS121=0,"",IF(Entities!Y121="","TOTAL MISSING",IF(ABS(N(Entities!W121)+N(Entities!X121)-N(Entities!Y121))*IF(N(Entities!AH121)=0,1,Entities!AH121)&gt;RevTol,"MISMATCH","OK")))</f>
        <v/>
      </c>
      <c r="F140" s="32" t="str">
        <f aca="false">IF(Entities!AS121=0,"",IF(COUNTIF(Entities!I121:U121,"X")=0,"NONE MARKED",IF(AND(UPPER(Entities!U121)="X",Entities!V121=""),"OTHER NOT DESCRIBED","OK")))</f>
        <v/>
      </c>
      <c r="G140" s="32" t="str">
        <f aca="false">IF(Entities!AS121=0,"",IF(AND(N(Entities!W121)+N(Entities!X121)&gt;0,N(Entities!AE121)=0),"REVIEW","OK"))</f>
        <v/>
      </c>
      <c r="H140" s="32" t="str">
        <f aca="false">IF(Entities!AS121=0,"",IF(OR(N(Entities!AC121)&lt;0,N(Entities!AF121)&lt;0),"NEGATIVE","OK"))</f>
        <v/>
      </c>
      <c r="I140" s="32" t="str">
        <f aca="false">IF(Entities!AS121=0,"",IF(MAX(ABS(N(Entities!AA121)),ABS(N(Entities!AB121)))=0,"OK",IF(ABS(N(Entities!AA121)-N(Entities!AB121))/MAX(ABS(N(Entities!AA121)),ABS(N(Entities!AB121)))&gt;TaxGap,"REVIEW","OK")))</f>
        <v/>
      </c>
      <c r="J140" s="32" t="str">
        <f aca="false">IF(Entities!AS121=0,"",IF(Entities!AG121="Yes","OK","CONFIRM"))</f>
        <v/>
      </c>
      <c r="K140" s="32" t="str">
        <f aca="false">IF(Entities!AS121=0,"",IF(AND(Entities!E121="Yes",Entities!F121=""),"MISSING OWNER","OK"))</f>
        <v/>
      </c>
      <c r="L140" s="32" t="str">
        <f aca="false">IF(Entities!AS121=0,"",IF(COUNTIF(Entities!$B$6:$B$205,Entities!B121)&gt;1,"DUPLICATE","OK"))</f>
        <v/>
      </c>
      <c r="M140" s="32" t="str">
        <f aca="false">IF(Entities!AS121=0,"",IF(COUNTIF(C140:L140,"OK")=10,"OK",IF(COUNTIF(C140:L140,"OK")+COUNTIF(C140:L140,"REVIEW")=10,"REVIEW","CHECK")))</f>
        <v/>
      </c>
    </row>
    <row r="141" customFormat="false" ht="15" hidden="false" customHeight="false" outlineLevel="0" collapsed="false">
      <c r="A141" s="31" t="n">
        <v>122</v>
      </c>
      <c r="B141" s="31" t="str">
        <f aca="false">IF(Entities!AS122=0,"",Entities!B122)</f>
        <v/>
      </c>
      <c r="C141" s="32" t="str">
        <f aca="false">IF(Entities!AS122=0,"",IF(Entities!C122="","MISSING",IF(COUNTIF(JurList,Entities!C122)=0,"NOT IN LIST","OK")))</f>
        <v/>
      </c>
      <c r="D141" s="32" t="str">
        <f aca="false">IF(Entities!AS122=0,"",IF(Entities!G122="","MISSING",IF(Entities!AH122="","NO RATE","OK")))</f>
        <v/>
      </c>
      <c r="E141" s="32" t="str">
        <f aca="false">IF(Entities!AS122=0,"",IF(Entities!Y122="","TOTAL MISSING",IF(ABS(N(Entities!W122)+N(Entities!X122)-N(Entities!Y122))*IF(N(Entities!AH122)=0,1,Entities!AH122)&gt;RevTol,"MISMATCH","OK")))</f>
        <v/>
      </c>
      <c r="F141" s="32" t="str">
        <f aca="false">IF(Entities!AS122=0,"",IF(COUNTIF(Entities!I122:U122,"X")=0,"NONE MARKED",IF(AND(UPPER(Entities!U122)="X",Entities!V122=""),"OTHER NOT DESCRIBED","OK")))</f>
        <v/>
      </c>
      <c r="G141" s="32" t="str">
        <f aca="false">IF(Entities!AS122=0,"",IF(AND(N(Entities!W122)+N(Entities!X122)&gt;0,N(Entities!AE122)=0),"REVIEW","OK"))</f>
        <v/>
      </c>
      <c r="H141" s="32" t="str">
        <f aca="false">IF(Entities!AS122=0,"",IF(OR(N(Entities!AC122)&lt;0,N(Entities!AF122)&lt;0),"NEGATIVE","OK"))</f>
        <v/>
      </c>
      <c r="I141" s="32" t="str">
        <f aca="false">IF(Entities!AS122=0,"",IF(MAX(ABS(N(Entities!AA122)),ABS(N(Entities!AB122)))=0,"OK",IF(ABS(N(Entities!AA122)-N(Entities!AB122))/MAX(ABS(N(Entities!AA122)),ABS(N(Entities!AB122)))&gt;TaxGap,"REVIEW","OK")))</f>
        <v/>
      </c>
      <c r="J141" s="32" t="str">
        <f aca="false">IF(Entities!AS122=0,"",IF(Entities!AG122="Yes","OK","CONFIRM"))</f>
        <v/>
      </c>
      <c r="K141" s="32" t="str">
        <f aca="false">IF(Entities!AS122=0,"",IF(AND(Entities!E122="Yes",Entities!F122=""),"MISSING OWNER","OK"))</f>
        <v/>
      </c>
      <c r="L141" s="32" t="str">
        <f aca="false">IF(Entities!AS122=0,"",IF(COUNTIF(Entities!$B$6:$B$205,Entities!B122)&gt;1,"DUPLICATE","OK"))</f>
        <v/>
      </c>
      <c r="M141" s="32" t="str">
        <f aca="false">IF(Entities!AS122=0,"",IF(COUNTIF(C141:L141,"OK")=10,"OK",IF(COUNTIF(C141:L141,"OK")+COUNTIF(C141:L141,"REVIEW")=10,"REVIEW","CHECK")))</f>
        <v/>
      </c>
    </row>
    <row r="142" customFormat="false" ht="15" hidden="false" customHeight="false" outlineLevel="0" collapsed="false">
      <c r="A142" s="31" t="n">
        <v>123</v>
      </c>
      <c r="B142" s="31" t="str">
        <f aca="false">IF(Entities!AS123=0,"",Entities!B123)</f>
        <v/>
      </c>
      <c r="C142" s="32" t="str">
        <f aca="false">IF(Entities!AS123=0,"",IF(Entities!C123="","MISSING",IF(COUNTIF(JurList,Entities!C123)=0,"NOT IN LIST","OK")))</f>
        <v/>
      </c>
      <c r="D142" s="32" t="str">
        <f aca="false">IF(Entities!AS123=0,"",IF(Entities!G123="","MISSING",IF(Entities!AH123="","NO RATE","OK")))</f>
        <v/>
      </c>
      <c r="E142" s="32" t="str">
        <f aca="false">IF(Entities!AS123=0,"",IF(Entities!Y123="","TOTAL MISSING",IF(ABS(N(Entities!W123)+N(Entities!X123)-N(Entities!Y123))*IF(N(Entities!AH123)=0,1,Entities!AH123)&gt;RevTol,"MISMATCH","OK")))</f>
        <v/>
      </c>
      <c r="F142" s="32" t="str">
        <f aca="false">IF(Entities!AS123=0,"",IF(COUNTIF(Entities!I123:U123,"X")=0,"NONE MARKED",IF(AND(UPPER(Entities!U123)="X",Entities!V123=""),"OTHER NOT DESCRIBED","OK")))</f>
        <v/>
      </c>
      <c r="G142" s="32" t="str">
        <f aca="false">IF(Entities!AS123=0,"",IF(AND(N(Entities!W123)+N(Entities!X123)&gt;0,N(Entities!AE123)=0),"REVIEW","OK"))</f>
        <v/>
      </c>
      <c r="H142" s="32" t="str">
        <f aca="false">IF(Entities!AS123=0,"",IF(OR(N(Entities!AC123)&lt;0,N(Entities!AF123)&lt;0),"NEGATIVE","OK"))</f>
        <v/>
      </c>
      <c r="I142" s="32" t="str">
        <f aca="false">IF(Entities!AS123=0,"",IF(MAX(ABS(N(Entities!AA123)),ABS(N(Entities!AB123)))=0,"OK",IF(ABS(N(Entities!AA123)-N(Entities!AB123))/MAX(ABS(N(Entities!AA123)),ABS(N(Entities!AB123)))&gt;TaxGap,"REVIEW","OK")))</f>
        <v/>
      </c>
      <c r="J142" s="32" t="str">
        <f aca="false">IF(Entities!AS123=0,"",IF(Entities!AG123="Yes","OK","CONFIRM"))</f>
        <v/>
      </c>
      <c r="K142" s="32" t="str">
        <f aca="false">IF(Entities!AS123=0,"",IF(AND(Entities!E123="Yes",Entities!F123=""),"MISSING OWNER","OK"))</f>
        <v/>
      </c>
      <c r="L142" s="32" t="str">
        <f aca="false">IF(Entities!AS123=0,"",IF(COUNTIF(Entities!$B$6:$B$205,Entities!B123)&gt;1,"DUPLICATE","OK"))</f>
        <v/>
      </c>
      <c r="M142" s="32" t="str">
        <f aca="false">IF(Entities!AS123=0,"",IF(COUNTIF(C142:L142,"OK")=10,"OK",IF(COUNTIF(C142:L142,"OK")+COUNTIF(C142:L142,"REVIEW")=10,"REVIEW","CHECK")))</f>
        <v/>
      </c>
    </row>
    <row r="143" customFormat="false" ht="15" hidden="false" customHeight="false" outlineLevel="0" collapsed="false">
      <c r="A143" s="31" t="n">
        <v>124</v>
      </c>
      <c r="B143" s="31" t="str">
        <f aca="false">IF(Entities!AS124=0,"",Entities!B124)</f>
        <v/>
      </c>
      <c r="C143" s="32" t="str">
        <f aca="false">IF(Entities!AS124=0,"",IF(Entities!C124="","MISSING",IF(COUNTIF(JurList,Entities!C124)=0,"NOT IN LIST","OK")))</f>
        <v/>
      </c>
      <c r="D143" s="32" t="str">
        <f aca="false">IF(Entities!AS124=0,"",IF(Entities!G124="","MISSING",IF(Entities!AH124="","NO RATE","OK")))</f>
        <v/>
      </c>
      <c r="E143" s="32" t="str">
        <f aca="false">IF(Entities!AS124=0,"",IF(Entities!Y124="","TOTAL MISSING",IF(ABS(N(Entities!W124)+N(Entities!X124)-N(Entities!Y124))*IF(N(Entities!AH124)=0,1,Entities!AH124)&gt;RevTol,"MISMATCH","OK")))</f>
        <v/>
      </c>
      <c r="F143" s="32" t="str">
        <f aca="false">IF(Entities!AS124=0,"",IF(COUNTIF(Entities!I124:U124,"X")=0,"NONE MARKED",IF(AND(UPPER(Entities!U124)="X",Entities!V124=""),"OTHER NOT DESCRIBED","OK")))</f>
        <v/>
      </c>
      <c r="G143" s="32" t="str">
        <f aca="false">IF(Entities!AS124=0,"",IF(AND(N(Entities!W124)+N(Entities!X124)&gt;0,N(Entities!AE124)=0),"REVIEW","OK"))</f>
        <v/>
      </c>
      <c r="H143" s="32" t="str">
        <f aca="false">IF(Entities!AS124=0,"",IF(OR(N(Entities!AC124)&lt;0,N(Entities!AF124)&lt;0),"NEGATIVE","OK"))</f>
        <v/>
      </c>
      <c r="I143" s="32" t="str">
        <f aca="false">IF(Entities!AS124=0,"",IF(MAX(ABS(N(Entities!AA124)),ABS(N(Entities!AB124)))=0,"OK",IF(ABS(N(Entities!AA124)-N(Entities!AB124))/MAX(ABS(N(Entities!AA124)),ABS(N(Entities!AB124)))&gt;TaxGap,"REVIEW","OK")))</f>
        <v/>
      </c>
      <c r="J143" s="32" t="str">
        <f aca="false">IF(Entities!AS124=0,"",IF(Entities!AG124="Yes","OK","CONFIRM"))</f>
        <v/>
      </c>
      <c r="K143" s="32" t="str">
        <f aca="false">IF(Entities!AS124=0,"",IF(AND(Entities!E124="Yes",Entities!F124=""),"MISSING OWNER","OK"))</f>
        <v/>
      </c>
      <c r="L143" s="32" t="str">
        <f aca="false">IF(Entities!AS124=0,"",IF(COUNTIF(Entities!$B$6:$B$205,Entities!B124)&gt;1,"DUPLICATE","OK"))</f>
        <v/>
      </c>
      <c r="M143" s="32" t="str">
        <f aca="false">IF(Entities!AS124=0,"",IF(COUNTIF(C143:L143,"OK")=10,"OK",IF(COUNTIF(C143:L143,"OK")+COUNTIF(C143:L143,"REVIEW")=10,"REVIEW","CHECK")))</f>
        <v/>
      </c>
    </row>
    <row r="144" customFormat="false" ht="15" hidden="false" customHeight="false" outlineLevel="0" collapsed="false">
      <c r="A144" s="31" t="n">
        <v>125</v>
      </c>
      <c r="B144" s="31" t="str">
        <f aca="false">IF(Entities!AS125=0,"",Entities!B125)</f>
        <v/>
      </c>
      <c r="C144" s="32" t="str">
        <f aca="false">IF(Entities!AS125=0,"",IF(Entities!C125="","MISSING",IF(COUNTIF(JurList,Entities!C125)=0,"NOT IN LIST","OK")))</f>
        <v/>
      </c>
      <c r="D144" s="32" t="str">
        <f aca="false">IF(Entities!AS125=0,"",IF(Entities!G125="","MISSING",IF(Entities!AH125="","NO RATE","OK")))</f>
        <v/>
      </c>
      <c r="E144" s="32" t="str">
        <f aca="false">IF(Entities!AS125=0,"",IF(Entities!Y125="","TOTAL MISSING",IF(ABS(N(Entities!W125)+N(Entities!X125)-N(Entities!Y125))*IF(N(Entities!AH125)=0,1,Entities!AH125)&gt;RevTol,"MISMATCH","OK")))</f>
        <v/>
      </c>
      <c r="F144" s="32" t="str">
        <f aca="false">IF(Entities!AS125=0,"",IF(COUNTIF(Entities!I125:U125,"X")=0,"NONE MARKED",IF(AND(UPPER(Entities!U125)="X",Entities!V125=""),"OTHER NOT DESCRIBED","OK")))</f>
        <v/>
      </c>
      <c r="G144" s="32" t="str">
        <f aca="false">IF(Entities!AS125=0,"",IF(AND(N(Entities!W125)+N(Entities!X125)&gt;0,N(Entities!AE125)=0),"REVIEW","OK"))</f>
        <v/>
      </c>
      <c r="H144" s="32" t="str">
        <f aca="false">IF(Entities!AS125=0,"",IF(OR(N(Entities!AC125)&lt;0,N(Entities!AF125)&lt;0),"NEGATIVE","OK"))</f>
        <v/>
      </c>
      <c r="I144" s="32" t="str">
        <f aca="false">IF(Entities!AS125=0,"",IF(MAX(ABS(N(Entities!AA125)),ABS(N(Entities!AB125)))=0,"OK",IF(ABS(N(Entities!AA125)-N(Entities!AB125))/MAX(ABS(N(Entities!AA125)),ABS(N(Entities!AB125)))&gt;TaxGap,"REVIEW","OK")))</f>
        <v/>
      </c>
      <c r="J144" s="32" t="str">
        <f aca="false">IF(Entities!AS125=0,"",IF(Entities!AG125="Yes","OK","CONFIRM"))</f>
        <v/>
      </c>
      <c r="K144" s="32" t="str">
        <f aca="false">IF(Entities!AS125=0,"",IF(AND(Entities!E125="Yes",Entities!F125=""),"MISSING OWNER","OK"))</f>
        <v/>
      </c>
      <c r="L144" s="32" t="str">
        <f aca="false">IF(Entities!AS125=0,"",IF(COUNTIF(Entities!$B$6:$B$205,Entities!B125)&gt;1,"DUPLICATE","OK"))</f>
        <v/>
      </c>
      <c r="M144" s="32" t="str">
        <f aca="false">IF(Entities!AS125=0,"",IF(COUNTIF(C144:L144,"OK")=10,"OK",IF(COUNTIF(C144:L144,"OK")+COUNTIF(C144:L144,"REVIEW")=10,"REVIEW","CHECK")))</f>
        <v/>
      </c>
    </row>
    <row r="145" customFormat="false" ht="15" hidden="false" customHeight="false" outlineLevel="0" collapsed="false">
      <c r="A145" s="31" t="n">
        <v>126</v>
      </c>
      <c r="B145" s="31" t="str">
        <f aca="false">IF(Entities!AS126=0,"",Entities!B126)</f>
        <v/>
      </c>
      <c r="C145" s="32" t="str">
        <f aca="false">IF(Entities!AS126=0,"",IF(Entities!C126="","MISSING",IF(COUNTIF(JurList,Entities!C126)=0,"NOT IN LIST","OK")))</f>
        <v/>
      </c>
      <c r="D145" s="32" t="str">
        <f aca="false">IF(Entities!AS126=0,"",IF(Entities!G126="","MISSING",IF(Entities!AH126="","NO RATE","OK")))</f>
        <v/>
      </c>
      <c r="E145" s="32" t="str">
        <f aca="false">IF(Entities!AS126=0,"",IF(Entities!Y126="","TOTAL MISSING",IF(ABS(N(Entities!W126)+N(Entities!X126)-N(Entities!Y126))*IF(N(Entities!AH126)=0,1,Entities!AH126)&gt;RevTol,"MISMATCH","OK")))</f>
        <v/>
      </c>
      <c r="F145" s="32" t="str">
        <f aca="false">IF(Entities!AS126=0,"",IF(COUNTIF(Entities!I126:U126,"X")=0,"NONE MARKED",IF(AND(UPPER(Entities!U126)="X",Entities!V126=""),"OTHER NOT DESCRIBED","OK")))</f>
        <v/>
      </c>
      <c r="G145" s="32" t="str">
        <f aca="false">IF(Entities!AS126=0,"",IF(AND(N(Entities!W126)+N(Entities!X126)&gt;0,N(Entities!AE126)=0),"REVIEW","OK"))</f>
        <v/>
      </c>
      <c r="H145" s="32" t="str">
        <f aca="false">IF(Entities!AS126=0,"",IF(OR(N(Entities!AC126)&lt;0,N(Entities!AF126)&lt;0),"NEGATIVE","OK"))</f>
        <v/>
      </c>
      <c r="I145" s="32" t="str">
        <f aca="false">IF(Entities!AS126=0,"",IF(MAX(ABS(N(Entities!AA126)),ABS(N(Entities!AB126)))=0,"OK",IF(ABS(N(Entities!AA126)-N(Entities!AB126))/MAX(ABS(N(Entities!AA126)),ABS(N(Entities!AB126)))&gt;TaxGap,"REVIEW","OK")))</f>
        <v/>
      </c>
      <c r="J145" s="32" t="str">
        <f aca="false">IF(Entities!AS126=0,"",IF(Entities!AG126="Yes","OK","CONFIRM"))</f>
        <v/>
      </c>
      <c r="K145" s="32" t="str">
        <f aca="false">IF(Entities!AS126=0,"",IF(AND(Entities!E126="Yes",Entities!F126=""),"MISSING OWNER","OK"))</f>
        <v/>
      </c>
      <c r="L145" s="32" t="str">
        <f aca="false">IF(Entities!AS126=0,"",IF(COUNTIF(Entities!$B$6:$B$205,Entities!B126)&gt;1,"DUPLICATE","OK"))</f>
        <v/>
      </c>
      <c r="M145" s="32" t="str">
        <f aca="false">IF(Entities!AS126=0,"",IF(COUNTIF(C145:L145,"OK")=10,"OK",IF(COUNTIF(C145:L145,"OK")+COUNTIF(C145:L145,"REVIEW")=10,"REVIEW","CHECK")))</f>
        <v/>
      </c>
    </row>
    <row r="146" customFormat="false" ht="15" hidden="false" customHeight="false" outlineLevel="0" collapsed="false">
      <c r="A146" s="31" t="n">
        <v>127</v>
      </c>
      <c r="B146" s="31" t="str">
        <f aca="false">IF(Entities!AS127=0,"",Entities!B127)</f>
        <v/>
      </c>
      <c r="C146" s="32" t="str">
        <f aca="false">IF(Entities!AS127=0,"",IF(Entities!C127="","MISSING",IF(COUNTIF(JurList,Entities!C127)=0,"NOT IN LIST","OK")))</f>
        <v/>
      </c>
      <c r="D146" s="32" t="str">
        <f aca="false">IF(Entities!AS127=0,"",IF(Entities!G127="","MISSING",IF(Entities!AH127="","NO RATE","OK")))</f>
        <v/>
      </c>
      <c r="E146" s="32" t="str">
        <f aca="false">IF(Entities!AS127=0,"",IF(Entities!Y127="","TOTAL MISSING",IF(ABS(N(Entities!W127)+N(Entities!X127)-N(Entities!Y127))*IF(N(Entities!AH127)=0,1,Entities!AH127)&gt;RevTol,"MISMATCH","OK")))</f>
        <v/>
      </c>
      <c r="F146" s="32" t="str">
        <f aca="false">IF(Entities!AS127=0,"",IF(COUNTIF(Entities!I127:U127,"X")=0,"NONE MARKED",IF(AND(UPPER(Entities!U127)="X",Entities!V127=""),"OTHER NOT DESCRIBED","OK")))</f>
        <v/>
      </c>
      <c r="G146" s="32" t="str">
        <f aca="false">IF(Entities!AS127=0,"",IF(AND(N(Entities!W127)+N(Entities!X127)&gt;0,N(Entities!AE127)=0),"REVIEW","OK"))</f>
        <v/>
      </c>
      <c r="H146" s="32" t="str">
        <f aca="false">IF(Entities!AS127=0,"",IF(OR(N(Entities!AC127)&lt;0,N(Entities!AF127)&lt;0),"NEGATIVE","OK"))</f>
        <v/>
      </c>
      <c r="I146" s="32" t="str">
        <f aca="false">IF(Entities!AS127=0,"",IF(MAX(ABS(N(Entities!AA127)),ABS(N(Entities!AB127)))=0,"OK",IF(ABS(N(Entities!AA127)-N(Entities!AB127))/MAX(ABS(N(Entities!AA127)),ABS(N(Entities!AB127)))&gt;TaxGap,"REVIEW","OK")))</f>
        <v/>
      </c>
      <c r="J146" s="32" t="str">
        <f aca="false">IF(Entities!AS127=0,"",IF(Entities!AG127="Yes","OK","CONFIRM"))</f>
        <v/>
      </c>
      <c r="K146" s="32" t="str">
        <f aca="false">IF(Entities!AS127=0,"",IF(AND(Entities!E127="Yes",Entities!F127=""),"MISSING OWNER","OK"))</f>
        <v/>
      </c>
      <c r="L146" s="32" t="str">
        <f aca="false">IF(Entities!AS127=0,"",IF(COUNTIF(Entities!$B$6:$B$205,Entities!B127)&gt;1,"DUPLICATE","OK"))</f>
        <v/>
      </c>
      <c r="M146" s="32" t="str">
        <f aca="false">IF(Entities!AS127=0,"",IF(COUNTIF(C146:L146,"OK")=10,"OK",IF(COUNTIF(C146:L146,"OK")+COUNTIF(C146:L146,"REVIEW")=10,"REVIEW","CHECK")))</f>
        <v/>
      </c>
    </row>
    <row r="147" customFormat="false" ht="15" hidden="false" customHeight="false" outlineLevel="0" collapsed="false">
      <c r="A147" s="31" t="n">
        <v>128</v>
      </c>
      <c r="B147" s="31" t="str">
        <f aca="false">IF(Entities!AS128=0,"",Entities!B128)</f>
        <v/>
      </c>
      <c r="C147" s="32" t="str">
        <f aca="false">IF(Entities!AS128=0,"",IF(Entities!C128="","MISSING",IF(COUNTIF(JurList,Entities!C128)=0,"NOT IN LIST","OK")))</f>
        <v/>
      </c>
      <c r="D147" s="32" t="str">
        <f aca="false">IF(Entities!AS128=0,"",IF(Entities!G128="","MISSING",IF(Entities!AH128="","NO RATE","OK")))</f>
        <v/>
      </c>
      <c r="E147" s="32" t="str">
        <f aca="false">IF(Entities!AS128=0,"",IF(Entities!Y128="","TOTAL MISSING",IF(ABS(N(Entities!W128)+N(Entities!X128)-N(Entities!Y128))*IF(N(Entities!AH128)=0,1,Entities!AH128)&gt;RevTol,"MISMATCH","OK")))</f>
        <v/>
      </c>
      <c r="F147" s="32" t="str">
        <f aca="false">IF(Entities!AS128=0,"",IF(COUNTIF(Entities!I128:U128,"X")=0,"NONE MARKED",IF(AND(UPPER(Entities!U128)="X",Entities!V128=""),"OTHER NOT DESCRIBED","OK")))</f>
        <v/>
      </c>
      <c r="G147" s="32" t="str">
        <f aca="false">IF(Entities!AS128=0,"",IF(AND(N(Entities!W128)+N(Entities!X128)&gt;0,N(Entities!AE128)=0),"REVIEW","OK"))</f>
        <v/>
      </c>
      <c r="H147" s="32" t="str">
        <f aca="false">IF(Entities!AS128=0,"",IF(OR(N(Entities!AC128)&lt;0,N(Entities!AF128)&lt;0),"NEGATIVE","OK"))</f>
        <v/>
      </c>
      <c r="I147" s="32" t="str">
        <f aca="false">IF(Entities!AS128=0,"",IF(MAX(ABS(N(Entities!AA128)),ABS(N(Entities!AB128)))=0,"OK",IF(ABS(N(Entities!AA128)-N(Entities!AB128))/MAX(ABS(N(Entities!AA128)),ABS(N(Entities!AB128)))&gt;TaxGap,"REVIEW","OK")))</f>
        <v/>
      </c>
      <c r="J147" s="32" t="str">
        <f aca="false">IF(Entities!AS128=0,"",IF(Entities!AG128="Yes","OK","CONFIRM"))</f>
        <v/>
      </c>
      <c r="K147" s="32" t="str">
        <f aca="false">IF(Entities!AS128=0,"",IF(AND(Entities!E128="Yes",Entities!F128=""),"MISSING OWNER","OK"))</f>
        <v/>
      </c>
      <c r="L147" s="32" t="str">
        <f aca="false">IF(Entities!AS128=0,"",IF(COUNTIF(Entities!$B$6:$B$205,Entities!B128)&gt;1,"DUPLICATE","OK"))</f>
        <v/>
      </c>
      <c r="M147" s="32" t="str">
        <f aca="false">IF(Entities!AS128=0,"",IF(COUNTIF(C147:L147,"OK")=10,"OK",IF(COUNTIF(C147:L147,"OK")+COUNTIF(C147:L147,"REVIEW")=10,"REVIEW","CHECK")))</f>
        <v/>
      </c>
    </row>
    <row r="148" customFormat="false" ht="15" hidden="false" customHeight="false" outlineLevel="0" collapsed="false">
      <c r="A148" s="31" t="n">
        <v>129</v>
      </c>
      <c r="B148" s="31" t="str">
        <f aca="false">IF(Entities!AS129=0,"",Entities!B129)</f>
        <v/>
      </c>
      <c r="C148" s="32" t="str">
        <f aca="false">IF(Entities!AS129=0,"",IF(Entities!C129="","MISSING",IF(COUNTIF(JurList,Entities!C129)=0,"NOT IN LIST","OK")))</f>
        <v/>
      </c>
      <c r="D148" s="32" t="str">
        <f aca="false">IF(Entities!AS129=0,"",IF(Entities!G129="","MISSING",IF(Entities!AH129="","NO RATE","OK")))</f>
        <v/>
      </c>
      <c r="E148" s="32" t="str">
        <f aca="false">IF(Entities!AS129=0,"",IF(Entities!Y129="","TOTAL MISSING",IF(ABS(N(Entities!W129)+N(Entities!X129)-N(Entities!Y129))*IF(N(Entities!AH129)=0,1,Entities!AH129)&gt;RevTol,"MISMATCH","OK")))</f>
        <v/>
      </c>
      <c r="F148" s="32" t="str">
        <f aca="false">IF(Entities!AS129=0,"",IF(COUNTIF(Entities!I129:U129,"X")=0,"NONE MARKED",IF(AND(UPPER(Entities!U129)="X",Entities!V129=""),"OTHER NOT DESCRIBED","OK")))</f>
        <v/>
      </c>
      <c r="G148" s="32" t="str">
        <f aca="false">IF(Entities!AS129=0,"",IF(AND(N(Entities!W129)+N(Entities!X129)&gt;0,N(Entities!AE129)=0),"REVIEW","OK"))</f>
        <v/>
      </c>
      <c r="H148" s="32" t="str">
        <f aca="false">IF(Entities!AS129=0,"",IF(OR(N(Entities!AC129)&lt;0,N(Entities!AF129)&lt;0),"NEGATIVE","OK"))</f>
        <v/>
      </c>
      <c r="I148" s="32" t="str">
        <f aca="false">IF(Entities!AS129=0,"",IF(MAX(ABS(N(Entities!AA129)),ABS(N(Entities!AB129)))=0,"OK",IF(ABS(N(Entities!AA129)-N(Entities!AB129))/MAX(ABS(N(Entities!AA129)),ABS(N(Entities!AB129)))&gt;TaxGap,"REVIEW","OK")))</f>
        <v/>
      </c>
      <c r="J148" s="32" t="str">
        <f aca="false">IF(Entities!AS129=0,"",IF(Entities!AG129="Yes","OK","CONFIRM"))</f>
        <v/>
      </c>
      <c r="K148" s="32" t="str">
        <f aca="false">IF(Entities!AS129=0,"",IF(AND(Entities!E129="Yes",Entities!F129=""),"MISSING OWNER","OK"))</f>
        <v/>
      </c>
      <c r="L148" s="32" t="str">
        <f aca="false">IF(Entities!AS129=0,"",IF(COUNTIF(Entities!$B$6:$B$205,Entities!B129)&gt;1,"DUPLICATE","OK"))</f>
        <v/>
      </c>
      <c r="M148" s="32" t="str">
        <f aca="false">IF(Entities!AS129=0,"",IF(COUNTIF(C148:L148,"OK")=10,"OK",IF(COUNTIF(C148:L148,"OK")+COUNTIF(C148:L148,"REVIEW")=10,"REVIEW","CHECK")))</f>
        <v/>
      </c>
    </row>
    <row r="149" customFormat="false" ht="15" hidden="false" customHeight="false" outlineLevel="0" collapsed="false">
      <c r="A149" s="31" t="n">
        <v>130</v>
      </c>
      <c r="B149" s="31" t="str">
        <f aca="false">IF(Entities!AS130=0,"",Entities!B130)</f>
        <v/>
      </c>
      <c r="C149" s="32" t="str">
        <f aca="false">IF(Entities!AS130=0,"",IF(Entities!C130="","MISSING",IF(COUNTIF(JurList,Entities!C130)=0,"NOT IN LIST","OK")))</f>
        <v/>
      </c>
      <c r="D149" s="32" t="str">
        <f aca="false">IF(Entities!AS130=0,"",IF(Entities!G130="","MISSING",IF(Entities!AH130="","NO RATE","OK")))</f>
        <v/>
      </c>
      <c r="E149" s="32" t="str">
        <f aca="false">IF(Entities!AS130=0,"",IF(Entities!Y130="","TOTAL MISSING",IF(ABS(N(Entities!W130)+N(Entities!X130)-N(Entities!Y130))*IF(N(Entities!AH130)=0,1,Entities!AH130)&gt;RevTol,"MISMATCH","OK")))</f>
        <v/>
      </c>
      <c r="F149" s="32" t="str">
        <f aca="false">IF(Entities!AS130=0,"",IF(COUNTIF(Entities!I130:U130,"X")=0,"NONE MARKED",IF(AND(UPPER(Entities!U130)="X",Entities!V130=""),"OTHER NOT DESCRIBED","OK")))</f>
        <v/>
      </c>
      <c r="G149" s="32" t="str">
        <f aca="false">IF(Entities!AS130=0,"",IF(AND(N(Entities!W130)+N(Entities!X130)&gt;0,N(Entities!AE130)=0),"REVIEW","OK"))</f>
        <v/>
      </c>
      <c r="H149" s="32" t="str">
        <f aca="false">IF(Entities!AS130=0,"",IF(OR(N(Entities!AC130)&lt;0,N(Entities!AF130)&lt;0),"NEGATIVE","OK"))</f>
        <v/>
      </c>
      <c r="I149" s="32" t="str">
        <f aca="false">IF(Entities!AS130=0,"",IF(MAX(ABS(N(Entities!AA130)),ABS(N(Entities!AB130)))=0,"OK",IF(ABS(N(Entities!AA130)-N(Entities!AB130))/MAX(ABS(N(Entities!AA130)),ABS(N(Entities!AB130)))&gt;TaxGap,"REVIEW","OK")))</f>
        <v/>
      </c>
      <c r="J149" s="32" t="str">
        <f aca="false">IF(Entities!AS130=0,"",IF(Entities!AG130="Yes","OK","CONFIRM"))</f>
        <v/>
      </c>
      <c r="K149" s="32" t="str">
        <f aca="false">IF(Entities!AS130=0,"",IF(AND(Entities!E130="Yes",Entities!F130=""),"MISSING OWNER","OK"))</f>
        <v/>
      </c>
      <c r="L149" s="32" t="str">
        <f aca="false">IF(Entities!AS130=0,"",IF(COUNTIF(Entities!$B$6:$B$205,Entities!B130)&gt;1,"DUPLICATE","OK"))</f>
        <v/>
      </c>
      <c r="M149" s="32" t="str">
        <f aca="false">IF(Entities!AS130=0,"",IF(COUNTIF(C149:L149,"OK")=10,"OK",IF(COUNTIF(C149:L149,"OK")+COUNTIF(C149:L149,"REVIEW")=10,"REVIEW","CHECK")))</f>
        <v/>
      </c>
    </row>
    <row r="150" customFormat="false" ht="15" hidden="false" customHeight="false" outlineLevel="0" collapsed="false">
      <c r="A150" s="31" t="n">
        <v>131</v>
      </c>
      <c r="B150" s="31" t="str">
        <f aca="false">IF(Entities!AS131=0,"",Entities!B131)</f>
        <v/>
      </c>
      <c r="C150" s="32" t="str">
        <f aca="false">IF(Entities!AS131=0,"",IF(Entities!C131="","MISSING",IF(COUNTIF(JurList,Entities!C131)=0,"NOT IN LIST","OK")))</f>
        <v/>
      </c>
      <c r="D150" s="32" t="str">
        <f aca="false">IF(Entities!AS131=0,"",IF(Entities!G131="","MISSING",IF(Entities!AH131="","NO RATE","OK")))</f>
        <v/>
      </c>
      <c r="E150" s="32" t="str">
        <f aca="false">IF(Entities!AS131=0,"",IF(Entities!Y131="","TOTAL MISSING",IF(ABS(N(Entities!W131)+N(Entities!X131)-N(Entities!Y131))*IF(N(Entities!AH131)=0,1,Entities!AH131)&gt;RevTol,"MISMATCH","OK")))</f>
        <v/>
      </c>
      <c r="F150" s="32" t="str">
        <f aca="false">IF(Entities!AS131=0,"",IF(COUNTIF(Entities!I131:U131,"X")=0,"NONE MARKED",IF(AND(UPPER(Entities!U131)="X",Entities!V131=""),"OTHER NOT DESCRIBED","OK")))</f>
        <v/>
      </c>
      <c r="G150" s="32" t="str">
        <f aca="false">IF(Entities!AS131=0,"",IF(AND(N(Entities!W131)+N(Entities!X131)&gt;0,N(Entities!AE131)=0),"REVIEW","OK"))</f>
        <v/>
      </c>
      <c r="H150" s="32" t="str">
        <f aca="false">IF(Entities!AS131=0,"",IF(OR(N(Entities!AC131)&lt;0,N(Entities!AF131)&lt;0),"NEGATIVE","OK"))</f>
        <v/>
      </c>
      <c r="I150" s="32" t="str">
        <f aca="false">IF(Entities!AS131=0,"",IF(MAX(ABS(N(Entities!AA131)),ABS(N(Entities!AB131)))=0,"OK",IF(ABS(N(Entities!AA131)-N(Entities!AB131))/MAX(ABS(N(Entities!AA131)),ABS(N(Entities!AB131)))&gt;TaxGap,"REVIEW","OK")))</f>
        <v/>
      </c>
      <c r="J150" s="32" t="str">
        <f aca="false">IF(Entities!AS131=0,"",IF(Entities!AG131="Yes","OK","CONFIRM"))</f>
        <v/>
      </c>
      <c r="K150" s="32" t="str">
        <f aca="false">IF(Entities!AS131=0,"",IF(AND(Entities!E131="Yes",Entities!F131=""),"MISSING OWNER","OK"))</f>
        <v/>
      </c>
      <c r="L150" s="32" t="str">
        <f aca="false">IF(Entities!AS131=0,"",IF(COUNTIF(Entities!$B$6:$B$205,Entities!B131)&gt;1,"DUPLICATE","OK"))</f>
        <v/>
      </c>
      <c r="M150" s="32" t="str">
        <f aca="false">IF(Entities!AS131=0,"",IF(COUNTIF(C150:L150,"OK")=10,"OK",IF(COUNTIF(C150:L150,"OK")+COUNTIF(C150:L150,"REVIEW")=10,"REVIEW","CHECK")))</f>
        <v/>
      </c>
    </row>
    <row r="151" customFormat="false" ht="15" hidden="false" customHeight="false" outlineLevel="0" collapsed="false">
      <c r="A151" s="31" t="n">
        <v>132</v>
      </c>
      <c r="B151" s="31" t="str">
        <f aca="false">IF(Entities!AS132=0,"",Entities!B132)</f>
        <v/>
      </c>
      <c r="C151" s="32" t="str">
        <f aca="false">IF(Entities!AS132=0,"",IF(Entities!C132="","MISSING",IF(COUNTIF(JurList,Entities!C132)=0,"NOT IN LIST","OK")))</f>
        <v/>
      </c>
      <c r="D151" s="32" t="str">
        <f aca="false">IF(Entities!AS132=0,"",IF(Entities!G132="","MISSING",IF(Entities!AH132="","NO RATE","OK")))</f>
        <v/>
      </c>
      <c r="E151" s="32" t="str">
        <f aca="false">IF(Entities!AS132=0,"",IF(Entities!Y132="","TOTAL MISSING",IF(ABS(N(Entities!W132)+N(Entities!X132)-N(Entities!Y132))*IF(N(Entities!AH132)=0,1,Entities!AH132)&gt;RevTol,"MISMATCH","OK")))</f>
        <v/>
      </c>
      <c r="F151" s="32" t="str">
        <f aca="false">IF(Entities!AS132=0,"",IF(COUNTIF(Entities!I132:U132,"X")=0,"NONE MARKED",IF(AND(UPPER(Entities!U132)="X",Entities!V132=""),"OTHER NOT DESCRIBED","OK")))</f>
        <v/>
      </c>
      <c r="G151" s="32" t="str">
        <f aca="false">IF(Entities!AS132=0,"",IF(AND(N(Entities!W132)+N(Entities!X132)&gt;0,N(Entities!AE132)=0),"REVIEW","OK"))</f>
        <v/>
      </c>
      <c r="H151" s="32" t="str">
        <f aca="false">IF(Entities!AS132=0,"",IF(OR(N(Entities!AC132)&lt;0,N(Entities!AF132)&lt;0),"NEGATIVE","OK"))</f>
        <v/>
      </c>
      <c r="I151" s="32" t="str">
        <f aca="false">IF(Entities!AS132=0,"",IF(MAX(ABS(N(Entities!AA132)),ABS(N(Entities!AB132)))=0,"OK",IF(ABS(N(Entities!AA132)-N(Entities!AB132))/MAX(ABS(N(Entities!AA132)),ABS(N(Entities!AB132)))&gt;TaxGap,"REVIEW","OK")))</f>
        <v/>
      </c>
      <c r="J151" s="32" t="str">
        <f aca="false">IF(Entities!AS132=0,"",IF(Entities!AG132="Yes","OK","CONFIRM"))</f>
        <v/>
      </c>
      <c r="K151" s="32" t="str">
        <f aca="false">IF(Entities!AS132=0,"",IF(AND(Entities!E132="Yes",Entities!F132=""),"MISSING OWNER","OK"))</f>
        <v/>
      </c>
      <c r="L151" s="32" t="str">
        <f aca="false">IF(Entities!AS132=0,"",IF(COUNTIF(Entities!$B$6:$B$205,Entities!B132)&gt;1,"DUPLICATE","OK"))</f>
        <v/>
      </c>
      <c r="M151" s="32" t="str">
        <f aca="false">IF(Entities!AS132=0,"",IF(COUNTIF(C151:L151,"OK")=10,"OK",IF(COUNTIF(C151:L151,"OK")+COUNTIF(C151:L151,"REVIEW")=10,"REVIEW","CHECK")))</f>
        <v/>
      </c>
    </row>
    <row r="152" customFormat="false" ht="15" hidden="false" customHeight="false" outlineLevel="0" collapsed="false">
      <c r="A152" s="31" t="n">
        <v>133</v>
      </c>
      <c r="B152" s="31" t="str">
        <f aca="false">IF(Entities!AS133=0,"",Entities!B133)</f>
        <v/>
      </c>
      <c r="C152" s="32" t="str">
        <f aca="false">IF(Entities!AS133=0,"",IF(Entities!C133="","MISSING",IF(COUNTIF(JurList,Entities!C133)=0,"NOT IN LIST","OK")))</f>
        <v/>
      </c>
      <c r="D152" s="32" t="str">
        <f aca="false">IF(Entities!AS133=0,"",IF(Entities!G133="","MISSING",IF(Entities!AH133="","NO RATE","OK")))</f>
        <v/>
      </c>
      <c r="E152" s="32" t="str">
        <f aca="false">IF(Entities!AS133=0,"",IF(Entities!Y133="","TOTAL MISSING",IF(ABS(N(Entities!W133)+N(Entities!X133)-N(Entities!Y133))*IF(N(Entities!AH133)=0,1,Entities!AH133)&gt;RevTol,"MISMATCH","OK")))</f>
        <v/>
      </c>
      <c r="F152" s="32" t="str">
        <f aca="false">IF(Entities!AS133=0,"",IF(COUNTIF(Entities!I133:U133,"X")=0,"NONE MARKED",IF(AND(UPPER(Entities!U133)="X",Entities!V133=""),"OTHER NOT DESCRIBED","OK")))</f>
        <v/>
      </c>
      <c r="G152" s="32" t="str">
        <f aca="false">IF(Entities!AS133=0,"",IF(AND(N(Entities!W133)+N(Entities!X133)&gt;0,N(Entities!AE133)=0),"REVIEW","OK"))</f>
        <v/>
      </c>
      <c r="H152" s="32" t="str">
        <f aca="false">IF(Entities!AS133=0,"",IF(OR(N(Entities!AC133)&lt;0,N(Entities!AF133)&lt;0),"NEGATIVE","OK"))</f>
        <v/>
      </c>
      <c r="I152" s="32" t="str">
        <f aca="false">IF(Entities!AS133=0,"",IF(MAX(ABS(N(Entities!AA133)),ABS(N(Entities!AB133)))=0,"OK",IF(ABS(N(Entities!AA133)-N(Entities!AB133))/MAX(ABS(N(Entities!AA133)),ABS(N(Entities!AB133)))&gt;TaxGap,"REVIEW","OK")))</f>
        <v/>
      </c>
      <c r="J152" s="32" t="str">
        <f aca="false">IF(Entities!AS133=0,"",IF(Entities!AG133="Yes","OK","CONFIRM"))</f>
        <v/>
      </c>
      <c r="K152" s="32" t="str">
        <f aca="false">IF(Entities!AS133=0,"",IF(AND(Entities!E133="Yes",Entities!F133=""),"MISSING OWNER","OK"))</f>
        <v/>
      </c>
      <c r="L152" s="32" t="str">
        <f aca="false">IF(Entities!AS133=0,"",IF(COUNTIF(Entities!$B$6:$B$205,Entities!B133)&gt;1,"DUPLICATE","OK"))</f>
        <v/>
      </c>
      <c r="M152" s="32" t="str">
        <f aca="false">IF(Entities!AS133=0,"",IF(COUNTIF(C152:L152,"OK")=10,"OK",IF(COUNTIF(C152:L152,"OK")+COUNTIF(C152:L152,"REVIEW")=10,"REVIEW","CHECK")))</f>
        <v/>
      </c>
    </row>
    <row r="153" customFormat="false" ht="15" hidden="false" customHeight="false" outlineLevel="0" collapsed="false">
      <c r="A153" s="31" t="n">
        <v>134</v>
      </c>
      <c r="B153" s="31" t="str">
        <f aca="false">IF(Entities!AS134=0,"",Entities!B134)</f>
        <v/>
      </c>
      <c r="C153" s="32" t="str">
        <f aca="false">IF(Entities!AS134=0,"",IF(Entities!C134="","MISSING",IF(COUNTIF(JurList,Entities!C134)=0,"NOT IN LIST","OK")))</f>
        <v/>
      </c>
      <c r="D153" s="32" t="str">
        <f aca="false">IF(Entities!AS134=0,"",IF(Entities!G134="","MISSING",IF(Entities!AH134="","NO RATE","OK")))</f>
        <v/>
      </c>
      <c r="E153" s="32" t="str">
        <f aca="false">IF(Entities!AS134=0,"",IF(Entities!Y134="","TOTAL MISSING",IF(ABS(N(Entities!W134)+N(Entities!X134)-N(Entities!Y134))*IF(N(Entities!AH134)=0,1,Entities!AH134)&gt;RevTol,"MISMATCH","OK")))</f>
        <v/>
      </c>
      <c r="F153" s="32" t="str">
        <f aca="false">IF(Entities!AS134=0,"",IF(COUNTIF(Entities!I134:U134,"X")=0,"NONE MARKED",IF(AND(UPPER(Entities!U134)="X",Entities!V134=""),"OTHER NOT DESCRIBED","OK")))</f>
        <v/>
      </c>
      <c r="G153" s="32" t="str">
        <f aca="false">IF(Entities!AS134=0,"",IF(AND(N(Entities!W134)+N(Entities!X134)&gt;0,N(Entities!AE134)=0),"REVIEW","OK"))</f>
        <v/>
      </c>
      <c r="H153" s="32" t="str">
        <f aca="false">IF(Entities!AS134=0,"",IF(OR(N(Entities!AC134)&lt;0,N(Entities!AF134)&lt;0),"NEGATIVE","OK"))</f>
        <v/>
      </c>
      <c r="I153" s="32" t="str">
        <f aca="false">IF(Entities!AS134=0,"",IF(MAX(ABS(N(Entities!AA134)),ABS(N(Entities!AB134)))=0,"OK",IF(ABS(N(Entities!AA134)-N(Entities!AB134))/MAX(ABS(N(Entities!AA134)),ABS(N(Entities!AB134)))&gt;TaxGap,"REVIEW","OK")))</f>
        <v/>
      </c>
      <c r="J153" s="32" t="str">
        <f aca="false">IF(Entities!AS134=0,"",IF(Entities!AG134="Yes","OK","CONFIRM"))</f>
        <v/>
      </c>
      <c r="K153" s="32" t="str">
        <f aca="false">IF(Entities!AS134=0,"",IF(AND(Entities!E134="Yes",Entities!F134=""),"MISSING OWNER","OK"))</f>
        <v/>
      </c>
      <c r="L153" s="32" t="str">
        <f aca="false">IF(Entities!AS134=0,"",IF(COUNTIF(Entities!$B$6:$B$205,Entities!B134)&gt;1,"DUPLICATE","OK"))</f>
        <v/>
      </c>
      <c r="M153" s="32" t="str">
        <f aca="false">IF(Entities!AS134=0,"",IF(COUNTIF(C153:L153,"OK")=10,"OK",IF(COUNTIF(C153:L153,"OK")+COUNTIF(C153:L153,"REVIEW")=10,"REVIEW","CHECK")))</f>
        <v/>
      </c>
    </row>
    <row r="154" customFormat="false" ht="15" hidden="false" customHeight="false" outlineLevel="0" collapsed="false">
      <c r="A154" s="31" t="n">
        <v>135</v>
      </c>
      <c r="B154" s="31" t="str">
        <f aca="false">IF(Entities!AS135=0,"",Entities!B135)</f>
        <v/>
      </c>
      <c r="C154" s="32" t="str">
        <f aca="false">IF(Entities!AS135=0,"",IF(Entities!C135="","MISSING",IF(COUNTIF(JurList,Entities!C135)=0,"NOT IN LIST","OK")))</f>
        <v/>
      </c>
      <c r="D154" s="32" t="str">
        <f aca="false">IF(Entities!AS135=0,"",IF(Entities!G135="","MISSING",IF(Entities!AH135="","NO RATE","OK")))</f>
        <v/>
      </c>
      <c r="E154" s="32" t="str">
        <f aca="false">IF(Entities!AS135=0,"",IF(Entities!Y135="","TOTAL MISSING",IF(ABS(N(Entities!W135)+N(Entities!X135)-N(Entities!Y135))*IF(N(Entities!AH135)=0,1,Entities!AH135)&gt;RevTol,"MISMATCH","OK")))</f>
        <v/>
      </c>
      <c r="F154" s="32" t="str">
        <f aca="false">IF(Entities!AS135=0,"",IF(COUNTIF(Entities!I135:U135,"X")=0,"NONE MARKED",IF(AND(UPPER(Entities!U135)="X",Entities!V135=""),"OTHER NOT DESCRIBED","OK")))</f>
        <v/>
      </c>
      <c r="G154" s="32" t="str">
        <f aca="false">IF(Entities!AS135=0,"",IF(AND(N(Entities!W135)+N(Entities!X135)&gt;0,N(Entities!AE135)=0),"REVIEW","OK"))</f>
        <v/>
      </c>
      <c r="H154" s="32" t="str">
        <f aca="false">IF(Entities!AS135=0,"",IF(OR(N(Entities!AC135)&lt;0,N(Entities!AF135)&lt;0),"NEGATIVE","OK"))</f>
        <v/>
      </c>
      <c r="I154" s="32" t="str">
        <f aca="false">IF(Entities!AS135=0,"",IF(MAX(ABS(N(Entities!AA135)),ABS(N(Entities!AB135)))=0,"OK",IF(ABS(N(Entities!AA135)-N(Entities!AB135))/MAX(ABS(N(Entities!AA135)),ABS(N(Entities!AB135)))&gt;TaxGap,"REVIEW","OK")))</f>
        <v/>
      </c>
      <c r="J154" s="32" t="str">
        <f aca="false">IF(Entities!AS135=0,"",IF(Entities!AG135="Yes","OK","CONFIRM"))</f>
        <v/>
      </c>
      <c r="K154" s="32" t="str">
        <f aca="false">IF(Entities!AS135=0,"",IF(AND(Entities!E135="Yes",Entities!F135=""),"MISSING OWNER","OK"))</f>
        <v/>
      </c>
      <c r="L154" s="32" t="str">
        <f aca="false">IF(Entities!AS135=0,"",IF(COUNTIF(Entities!$B$6:$B$205,Entities!B135)&gt;1,"DUPLICATE","OK"))</f>
        <v/>
      </c>
      <c r="M154" s="32" t="str">
        <f aca="false">IF(Entities!AS135=0,"",IF(COUNTIF(C154:L154,"OK")=10,"OK",IF(COUNTIF(C154:L154,"OK")+COUNTIF(C154:L154,"REVIEW")=10,"REVIEW","CHECK")))</f>
        <v/>
      </c>
    </row>
    <row r="155" customFormat="false" ht="15" hidden="false" customHeight="false" outlineLevel="0" collapsed="false">
      <c r="A155" s="31" t="n">
        <v>136</v>
      </c>
      <c r="B155" s="31" t="str">
        <f aca="false">IF(Entities!AS136=0,"",Entities!B136)</f>
        <v/>
      </c>
      <c r="C155" s="32" t="str">
        <f aca="false">IF(Entities!AS136=0,"",IF(Entities!C136="","MISSING",IF(COUNTIF(JurList,Entities!C136)=0,"NOT IN LIST","OK")))</f>
        <v/>
      </c>
      <c r="D155" s="32" t="str">
        <f aca="false">IF(Entities!AS136=0,"",IF(Entities!G136="","MISSING",IF(Entities!AH136="","NO RATE","OK")))</f>
        <v/>
      </c>
      <c r="E155" s="32" t="str">
        <f aca="false">IF(Entities!AS136=0,"",IF(Entities!Y136="","TOTAL MISSING",IF(ABS(N(Entities!W136)+N(Entities!X136)-N(Entities!Y136))*IF(N(Entities!AH136)=0,1,Entities!AH136)&gt;RevTol,"MISMATCH","OK")))</f>
        <v/>
      </c>
      <c r="F155" s="32" t="str">
        <f aca="false">IF(Entities!AS136=0,"",IF(COUNTIF(Entities!I136:U136,"X")=0,"NONE MARKED",IF(AND(UPPER(Entities!U136)="X",Entities!V136=""),"OTHER NOT DESCRIBED","OK")))</f>
        <v/>
      </c>
      <c r="G155" s="32" t="str">
        <f aca="false">IF(Entities!AS136=0,"",IF(AND(N(Entities!W136)+N(Entities!X136)&gt;0,N(Entities!AE136)=0),"REVIEW","OK"))</f>
        <v/>
      </c>
      <c r="H155" s="32" t="str">
        <f aca="false">IF(Entities!AS136=0,"",IF(OR(N(Entities!AC136)&lt;0,N(Entities!AF136)&lt;0),"NEGATIVE","OK"))</f>
        <v/>
      </c>
      <c r="I155" s="32" t="str">
        <f aca="false">IF(Entities!AS136=0,"",IF(MAX(ABS(N(Entities!AA136)),ABS(N(Entities!AB136)))=0,"OK",IF(ABS(N(Entities!AA136)-N(Entities!AB136))/MAX(ABS(N(Entities!AA136)),ABS(N(Entities!AB136)))&gt;TaxGap,"REVIEW","OK")))</f>
        <v/>
      </c>
      <c r="J155" s="32" t="str">
        <f aca="false">IF(Entities!AS136=0,"",IF(Entities!AG136="Yes","OK","CONFIRM"))</f>
        <v/>
      </c>
      <c r="K155" s="32" t="str">
        <f aca="false">IF(Entities!AS136=0,"",IF(AND(Entities!E136="Yes",Entities!F136=""),"MISSING OWNER","OK"))</f>
        <v/>
      </c>
      <c r="L155" s="32" t="str">
        <f aca="false">IF(Entities!AS136=0,"",IF(COUNTIF(Entities!$B$6:$B$205,Entities!B136)&gt;1,"DUPLICATE","OK"))</f>
        <v/>
      </c>
      <c r="M155" s="32" t="str">
        <f aca="false">IF(Entities!AS136=0,"",IF(COUNTIF(C155:L155,"OK")=10,"OK",IF(COUNTIF(C155:L155,"OK")+COUNTIF(C155:L155,"REVIEW")=10,"REVIEW","CHECK")))</f>
        <v/>
      </c>
    </row>
    <row r="156" customFormat="false" ht="15" hidden="false" customHeight="false" outlineLevel="0" collapsed="false">
      <c r="A156" s="31" t="n">
        <v>137</v>
      </c>
      <c r="B156" s="31" t="str">
        <f aca="false">IF(Entities!AS137=0,"",Entities!B137)</f>
        <v/>
      </c>
      <c r="C156" s="32" t="str">
        <f aca="false">IF(Entities!AS137=0,"",IF(Entities!C137="","MISSING",IF(COUNTIF(JurList,Entities!C137)=0,"NOT IN LIST","OK")))</f>
        <v/>
      </c>
      <c r="D156" s="32" t="str">
        <f aca="false">IF(Entities!AS137=0,"",IF(Entities!G137="","MISSING",IF(Entities!AH137="","NO RATE","OK")))</f>
        <v/>
      </c>
      <c r="E156" s="32" t="str">
        <f aca="false">IF(Entities!AS137=0,"",IF(Entities!Y137="","TOTAL MISSING",IF(ABS(N(Entities!W137)+N(Entities!X137)-N(Entities!Y137))*IF(N(Entities!AH137)=0,1,Entities!AH137)&gt;RevTol,"MISMATCH","OK")))</f>
        <v/>
      </c>
      <c r="F156" s="32" t="str">
        <f aca="false">IF(Entities!AS137=0,"",IF(COUNTIF(Entities!I137:U137,"X")=0,"NONE MARKED",IF(AND(UPPER(Entities!U137)="X",Entities!V137=""),"OTHER NOT DESCRIBED","OK")))</f>
        <v/>
      </c>
      <c r="G156" s="32" t="str">
        <f aca="false">IF(Entities!AS137=0,"",IF(AND(N(Entities!W137)+N(Entities!X137)&gt;0,N(Entities!AE137)=0),"REVIEW","OK"))</f>
        <v/>
      </c>
      <c r="H156" s="32" t="str">
        <f aca="false">IF(Entities!AS137=0,"",IF(OR(N(Entities!AC137)&lt;0,N(Entities!AF137)&lt;0),"NEGATIVE","OK"))</f>
        <v/>
      </c>
      <c r="I156" s="32" t="str">
        <f aca="false">IF(Entities!AS137=0,"",IF(MAX(ABS(N(Entities!AA137)),ABS(N(Entities!AB137)))=0,"OK",IF(ABS(N(Entities!AA137)-N(Entities!AB137))/MAX(ABS(N(Entities!AA137)),ABS(N(Entities!AB137)))&gt;TaxGap,"REVIEW","OK")))</f>
        <v/>
      </c>
      <c r="J156" s="32" t="str">
        <f aca="false">IF(Entities!AS137=0,"",IF(Entities!AG137="Yes","OK","CONFIRM"))</f>
        <v/>
      </c>
      <c r="K156" s="32" t="str">
        <f aca="false">IF(Entities!AS137=0,"",IF(AND(Entities!E137="Yes",Entities!F137=""),"MISSING OWNER","OK"))</f>
        <v/>
      </c>
      <c r="L156" s="32" t="str">
        <f aca="false">IF(Entities!AS137=0,"",IF(COUNTIF(Entities!$B$6:$B$205,Entities!B137)&gt;1,"DUPLICATE","OK"))</f>
        <v/>
      </c>
      <c r="M156" s="32" t="str">
        <f aca="false">IF(Entities!AS137=0,"",IF(COUNTIF(C156:L156,"OK")=10,"OK",IF(COUNTIF(C156:L156,"OK")+COUNTIF(C156:L156,"REVIEW")=10,"REVIEW","CHECK")))</f>
        <v/>
      </c>
    </row>
    <row r="157" customFormat="false" ht="15" hidden="false" customHeight="false" outlineLevel="0" collapsed="false">
      <c r="A157" s="31" t="n">
        <v>138</v>
      </c>
      <c r="B157" s="31" t="str">
        <f aca="false">IF(Entities!AS138=0,"",Entities!B138)</f>
        <v/>
      </c>
      <c r="C157" s="32" t="str">
        <f aca="false">IF(Entities!AS138=0,"",IF(Entities!C138="","MISSING",IF(COUNTIF(JurList,Entities!C138)=0,"NOT IN LIST","OK")))</f>
        <v/>
      </c>
      <c r="D157" s="32" t="str">
        <f aca="false">IF(Entities!AS138=0,"",IF(Entities!G138="","MISSING",IF(Entities!AH138="","NO RATE","OK")))</f>
        <v/>
      </c>
      <c r="E157" s="32" t="str">
        <f aca="false">IF(Entities!AS138=0,"",IF(Entities!Y138="","TOTAL MISSING",IF(ABS(N(Entities!W138)+N(Entities!X138)-N(Entities!Y138))*IF(N(Entities!AH138)=0,1,Entities!AH138)&gt;RevTol,"MISMATCH","OK")))</f>
        <v/>
      </c>
      <c r="F157" s="32" t="str">
        <f aca="false">IF(Entities!AS138=0,"",IF(COUNTIF(Entities!I138:U138,"X")=0,"NONE MARKED",IF(AND(UPPER(Entities!U138)="X",Entities!V138=""),"OTHER NOT DESCRIBED","OK")))</f>
        <v/>
      </c>
      <c r="G157" s="32" t="str">
        <f aca="false">IF(Entities!AS138=0,"",IF(AND(N(Entities!W138)+N(Entities!X138)&gt;0,N(Entities!AE138)=0),"REVIEW","OK"))</f>
        <v/>
      </c>
      <c r="H157" s="32" t="str">
        <f aca="false">IF(Entities!AS138=0,"",IF(OR(N(Entities!AC138)&lt;0,N(Entities!AF138)&lt;0),"NEGATIVE","OK"))</f>
        <v/>
      </c>
      <c r="I157" s="32" t="str">
        <f aca="false">IF(Entities!AS138=0,"",IF(MAX(ABS(N(Entities!AA138)),ABS(N(Entities!AB138)))=0,"OK",IF(ABS(N(Entities!AA138)-N(Entities!AB138))/MAX(ABS(N(Entities!AA138)),ABS(N(Entities!AB138)))&gt;TaxGap,"REVIEW","OK")))</f>
        <v/>
      </c>
      <c r="J157" s="32" t="str">
        <f aca="false">IF(Entities!AS138=0,"",IF(Entities!AG138="Yes","OK","CONFIRM"))</f>
        <v/>
      </c>
      <c r="K157" s="32" t="str">
        <f aca="false">IF(Entities!AS138=0,"",IF(AND(Entities!E138="Yes",Entities!F138=""),"MISSING OWNER","OK"))</f>
        <v/>
      </c>
      <c r="L157" s="32" t="str">
        <f aca="false">IF(Entities!AS138=0,"",IF(COUNTIF(Entities!$B$6:$B$205,Entities!B138)&gt;1,"DUPLICATE","OK"))</f>
        <v/>
      </c>
      <c r="M157" s="32" t="str">
        <f aca="false">IF(Entities!AS138=0,"",IF(COUNTIF(C157:L157,"OK")=10,"OK",IF(COUNTIF(C157:L157,"OK")+COUNTIF(C157:L157,"REVIEW")=10,"REVIEW","CHECK")))</f>
        <v/>
      </c>
    </row>
    <row r="158" customFormat="false" ht="15" hidden="false" customHeight="false" outlineLevel="0" collapsed="false">
      <c r="A158" s="31" t="n">
        <v>139</v>
      </c>
      <c r="B158" s="31" t="str">
        <f aca="false">IF(Entities!AS139=0,"",Entities!B139)</f>
        <v/>
      </c>
      <c r="C158" s="32" t="str">
        <f aca="false">IF(Entities!AS139=0,"",IF(Entities!C139="","MISSING",IF(COUNTIF(JurList,Entities!C139)=0,"NOT IN LIST","OK")))</f>
        <v/>
      </c>
      <c r="D158" s="32" t="str">
        <f aca="false">IF(Entities!AS139=0,"",IF(Entities!G139="","MISSING",IF(Entities!AH139="","NO RATE","OK")))</f>
        <v/>
      </c>
      <c r="E158" s="32" t="str">
        <f aca="false">IF(Entities!AS139=0,"",IF(Entities!Y139="","TOTAL MISSING",IF(ABS(N(Entities!W139)+N(Entities!X139)-N(Entities!Y139))*IF(N(Entities!AH139)=0,1,Entities!AH139)&gt;RevTol,"MISMATCH","OK")))</f>
        <v/>
      </c>
      <c r="F158" s="32" t="str">
        <f aca="false">IF(Entities!AS139=0,"",IF(COUNTIF(Entities!I139:U139,"X")=0,"NONE MARKED",IF(AND(UPPER(Entities!U139)="X",Entities!V139=""),"OTHER NOT DESCRIBED","OK")))</f>
        <v/>
      </c>
      <c r="G158" s="32" t="str">
        <f aca="false">IF(Entities!AS139=0,"",IF(AND(N(Entities!W139)+N(Entities!X139)&gt;0,N(Entities!AE139)=0),"REVIEW","OK"))</f>
        <v/>
      </c>
      <c r="H158" s="32" t="str">
        <f aca="false">IF(Entities!AS139=0,"",IF(OR(N(Entities!AC139)&lt;0,N(Entities!AF139)&lt;0),"NEGATIVE","OK"))</f>
        <v/>
      </c>
      <c r="I158" s="32" t="str">
        <f aca="false">IF(Entities!AS139=0,"",IF(MAX(ABS(N(Entities!AA139)),ABS(N(Entities!AB139)))=0,"OK",IF(ABS(N(Entities!AA139)-N(Entities!AB139))/MAX(ABS(N(Entities!AA139)),ABS(N(Entities!AB139)))&gt;TaxGap,"REVIEW","OK")))</f>
        <v/>
      </c>
      <c r="J158" s="32" t="str">
        <f aca="false">IF(Entities!AS139=0,"",IF(Entities!AG139="Yes","OK","CONFIRM"))</f>
        <v/>
      </c>
      <c r="K158" s="32" t="str">
        <f aca="false">IF(Entities!AS139=0,"",IF(AND(Entities!E139="Yes",Entities!F139=""),"MISSING OWNER","OK"))</f>
        <v/>
      </c>
      <c r="L158" s="32" t="str">
        <f aca="false">IF(Entities!AS139=0,"",IF(COUNTIF(Entities!$B$6:$B$205,Entities!B139)&gt;1,"DUPLICATE","OK"))</f>
        <v/>
      </c>
      <c r="M158" s="32" t="str">
        <f aca="false">IF(Entities!AS139=0,"",IF(COUNTIF(C158:L158,"OK")=10,"OK",IF(COUNTIF(C158:L158,"OK")+COUNTIF(C158:L158,"REVIEW")=10,"REVIEW","CHECK")))</f>
        <v/>
      </c>
    </row>
    <row r="159" customFormat="false" ht="15" hidden="false" customHeight="false" outlineLevel="0" collapsed="false">
      <c r="A159" s="31" t="n">
        <v>140</v>
      </c>
      <c r="B159" s="31" t="str">
        <f aca="false">IF(Entities!AS140=0,"",Entities!B140)</f>
        <v/>
      </c>
      <c r="C159" s="32" t="str">
        <f aca="false">IF(Entities!AS140=0,"",IF(Entities!C140="","MISSING",IF(COUNTIF(JurList,Entities!C140)=0,"NOT IN LIST","OK")))</f>
        <v/>
      </c>
      <c r="D159" s="32" t="str">
        <f aca="false">IF(Entities!AS140=0,"",IF(Entities!G140="","MISSING",IF(Entities!AH140="","NO RATE","OK")))</f>
        <v/>
      </c>
      <c r="E159" s="32" t="str">
        <f aca="false">IF(Entities!AS140=0,"",IF(Entities!Y140="","TOTAL MISSING",IF(ABS(N(Entities!W140)+N(Entities!X140)-N(Entities!Y140))*IF(N(Entities!AH140)=0,1,Entities!AH140)&gt;RevTol,"MISMATCH","OK")))</f>
        <v/>
      </c>
      <c r="F159" s="32" t="str">
        <f aca="false">IF(Entities!AS140=0,"",IF(COUNTIF(Entities!I140:U140,"X")=0,"NONE MARKED",IF(AND(UPPER(Entities!U140)="X",Entities!V140=""),"OTHER NOT DESCRIBED","OK")))</f>
        <v/>
      </c>
      <c r="G159" s="32" t="str">
        <f aca="false">IF(Entities!AS140=0,"",IF(AND(N(Entities!W140)+N(Entities!X140)&gt;0,N(Entities!AE140)=0),"REVIEW","OK"))</f>
        <v/>
      </c>
      <c r="H159" s="32" t="str">
        <f aca="false">IF(Entities!AS140=0,"",IF(OR(N(Entities!AC140)&lt;0,N(Entities!AF140)&lt;0),"NEGATIVE","OK"))</f>
        <v/>
      </c>
      <c r="I159" s="32" t="str">
        <f aca="false">IF(Entities!AS140=0,"",IF(MAX(ABS(N(Entities!AA140)),ABS(N(Entities!AB140)))=0,"OK",IF(ABS(N(Entities!AA140)-N(Entities!AB140))/MAX(ABS(N(Entities!AA140)),ABS(N(Entities!AB140)))&gt;TaxGap,"REVIEW","OK")))</f>
        <v/>
      </c>
      <c r="J159" s="32" t="str">
        <f aca="false">IF(Entities!AS140=0,"",IF(Entities!AG140="Yes","OK","CONFIRM"))</f>
        <v/>
      </c>
      <c r="K159" s="32" t="str">
        <f aca="false">IF(Entities!AS140=0,"",IF(AND(Entities!E140="Yes",Entities!F140=""),"MISSING OWNER","OK"))</f>
        <v/>
      </c>
      <c r="L159" s="32" t="str">
        <f aca="false">IF(Entities!AS140=0,"",IF(COUNTIF(Entities!$B$6:$B$205,Entities!B140)&gt;1,"DUPLICATE","OK"))</f>
        <v/>
      </c>
      <c r="M159" s="32" t="str">
        <f aca="false">IF(Entities!AS140=0,"",IF(COUNTIF(C159:L159,"OK")=10,"OK",IF(COUNTIF(C159:L159,"OK")+COUNTIF(C159:L159,"REVIEW")=10,"REVIEW","CHECK")))</f>
        <v/>
      </c>
    </row>
    <row r="160" customFormat="false" ht="15" hidden="false" customHeight="false" outlineLevel="0" collapsed="false">
      <c r="A160" s="31" t="n">
        <v>141</v>
      </c>
      <c r="B160" s="31" t="str">
        <f aca="false">IF(Entities!AS141=0,"",Entities!B141)</f>
        <v/>
      </c>
      <c r="C160" s="32" t="str">
        <f aca="false">IF(Entities!AS141=0,"",IF(Entities!C141="","MISSING",IF(COUNTIF(JurList,Entities!C141)=0,"NOT IN LIST","OK")))</f>
        <v/>
      </c>
      <c r="D160" s="32" t="str">
        <f aca="false">IF(Entities!AS141=0,"",IF(Entities!G141="","MISSING",IF(Entities!AH141="","NO RATE","OK")))</f>
        <v/>
      </c>
      <c r="E160" s="32" t="str">
        <f aca="false">IF(Entities!AS141=0,"",IF(Entities!Y141="","TOTAL MISSING",IF(ABS(N(Entities!W141)+N(Entities!X141)-N(Entities!Y141))*IF(N(Entities!AH141)=0,1,Entities!AH141)&gt;RevTol,"MISMATCH","OK")))</f>
        <v/>
      </c>
      <c r="F160" s="32" t="str">
        <f aca="false">IF(Entities!AS141=0,"",IF(COUNTIF(Entities!I141:U141,"X")=0,"NONE MARKED",IF(AND(UPPER(Entities!U141)="X",Entities!V141=""),"OTHER NOT DESCRIBED","OK")))</f>
        <v/>
      </c>
      <c r="G160" s="32" t="str">
        <f aca="false">IF(Entities!AS141=0,"",IF(AND(N(Entities!W141)+N(Entities!X141)&gt;0,N(Entities!AE141)=0),"REVIEW","OK"))</f>
        <v/>
      </c>
      <c r="H160" s="32" t="str">
        <f aca="false">IF(Entities!AS141=0,"",IF(OR(N(Entities!AC141)&lt;0,N(Entities!AF141)&lt;0),"NEGATIVE","OK"))</f>
        <v/>
      </c>
      <c r="I160" s="32" t="str">
        <f aca="false">IF(Entities!AS141=0,"",IF(MAX(ABS(N(Entities!AA141)),ABS(N(Entities!AB141)))=0,"OK",IF(ABS(N(Entities!AA141)-N(Entities!AB141))/MAX(ABS(N(Entities!AA141)),ABS(N(Entities!AB141)))&gt;TaxGap,"REVIEW","OK")))</f>
        <v/>
      </c>
      <c r="J160" s="32" t="str">
        <f aca="false">IF(Entities!AS141=0,"",IF(Entities!AG141="Yes","OK","CONFIRM"))</f>
        <v/>
      </c>
      <c r="K160" s="32" t="str">
        <f aca="false">IF(Entities!AS141=0,"",IF(AND(Entities!E141="Yes",Entities!F141=""),"MISSING OWNER","OK"))</f>
        <v/>
      </c>
      <c r="L160" s="32" t="str">
        <f aca="false">IF(Entities!AS141=0,"",IF(COUNTIF(Entities!$B$6:$B$205,Entities!B141)&gt;1,"DUPLICATE","OK"))</f>
        <v/>
      </c>
      <c r="M160" s="32" t="str">
        <f aca="false">IF(Entities!AS141=0,"",IF(COUNTIF(C160:L160,"OK")=10,"OK",IF(COUNTIF(C160:L160,"OK")+COUNTIF(C160:L160,"REVIEW")=10,"REVIEW","CHECK")))</f>
        <v/>
      </c>
    </row>
    <row r="161" customFormat="false" ht="15" hidden="false" customHeight="false" outlineLevel="0" collapsed="false">
      <c r="A161" s="31" t="n">
        <v>142</v>
      </c>
      <c r="B161" s="31" t="str">
        <f aca="false">IF(Entities!AS142=0,"",Entities!B142)</f>
        <v/>
      </c>
      <c r="C161" s="32" t="str">
        <f aca="false">IF(Entities!AS142=0,"",IF(Entities!C142="","MISSING",IF(COUNTIF(JurList,Entities!C142)=0,"NOT IN LIST","OK")))</f>
        <v/>
      </c>
      <c r="D161" s="32" t="str">
        <f aca="false">IF(Entities!AS142=0,"",IF(Entities!G142="","MISSING",IF(Entities!AH142="","NO RATE","OK")))</f>
        <v/>
      </c>
      <c r="E161" s="32" t="str">
        <f aca="false">IF(Entities!AS142=0,"",IF(Entities!Y142="","TOTAL MISSING",IF(ABS(N(Entities!W142)+N(Entities!X142)-N(Entities!Y142))*IF(N(Entities!AH142)=0,1,Entities!AH142)&gt;RevTol,"MISMATCH","OK")))</f>
        <v/>
      </c>
      <c r="F161" s="32" t="str">
        <f aca="false">IF(Entities!AS142=0,"",IF(COUNTIF(Entities!I142:U142,"X")=0,"NONE MARKED",IF(AND(UPPER(Entities!U142)="X",Entities!V142=""),"OTHER NOT DESCRIBED","OK")))</f>
        <v/>
      </c>
      <c r="G161" s="32" t="str">
        <f aca="false">IF(Entities!AS142=0,"",IF(AND(N(Entities!W142)+N(Entities!X142)&gt;0,N(Entities!AE142)=0),"REVIEW","OK"))</f>
        <v/>
      </c>
      <c r="H161" s="32" t="str">
        <f aca="false">IF(Entities!AS142=0,"",IF(OR(N(Entities!AC142)&lt;0,N(Entities!AF142)&lt;0),"NEGATIVE","OK"))</f>
        <v/>
      </c>
      <c r="I161" s="32" t="str">
        <f aca="false">IF(Entities!AS142=0,"",IF(MAX(ABS(N(Entities!AA142)),ABS(N(Entities!AB142)))=0,"OK",IF(ABS(N(Entities!AA142)-N(Entities!AB142))/MAX(ABS(N(Entities!AA142)),ABS(N(Entities!AB142)))&gt;TaxGap,"REVIEW","OK")))</f>
        <v/>
      </c>
      <c r="J161" s="32" t="str">
        <f aca="false">IF(Entities!AS142=0,"",IF(Entities!AG142="Yes","OK","CONFIRM"))</f>
        <v/>
      </c>
      <c r="K161" s="32" t="str">
        <f aca="false">IF(Entities!AS142=0,"",IF(AND(Entities!E142="Yes",Entities!F142=""),"MISSING OWNER","OK"))</f>
        <v/>
      </c>
      <c r="L161" s="32" t="str">
        <f aca="false">IF(Entities!AS142=0,"",IF(COUNTIF(Entities!$B$6:$B$205,Entities!B142)&gt;1,"DUPLICATE","OK"))</f>
        <v/>
      </c>
      <c r="M161" s="32" t="str">
        <f aca="false">IF(Entities!AS142=0,"",IF(COUNTIF(C161:L161,"OK")=10,"OK",IF(COUNTIF(C161:L161,"OK")+COUNTIF(C161:L161,"REVIEW")=10,"REVIEW","CHECK")))</f>
        <v/>
      </c>
    </row>
    <row r="162" customFormat="false" ht="15" hidden="false" customHeight="false" outlineLevel="0" collapsed="false">
      <c r="A162" s="31" t="n">
        <v>143</v>
      </c>
      <c r="B162" s="31" t="str">
        <f aca="false">IF(Entities!AS143=0,"",Entities!B143)</f>
        <v/>
      </c>
      <c r="C162" s="32" t="str">
        <f aca="false">IF(Entities!AS143=0,"",IF(Entities!C143="","MISSING",IF(COUNTIF(JurList,Entities!C143)=0,"NOT IN LIST","OK")))</f>
        <v/>
      </c>
      <c r="D162" s="32" t="str">
        <f aca="false">IF(Entities!AS143=0,"",IF(Entities!G143="","MISSING",IF(Entities!AH143="","NO RATE","OK")))</f>
        <v/>
      </c>
      <c r="E162" s="32" t="str">
        <f aca="false">IF(Entities!AS143=0,"",IF(Entities!Y143="","TOTAL MISSING",IF(ABS(N(Entities!W143)+N(Entities!X143)-N(Entities!Y143))*IF(N(Entities!AH143)=0,1,Entities!AH143)&gt;RevTol,"MISMATCH","OK")))</f>
        <v/>
      </c>
      <c r="F162" s="32" t="str">
        <f aca="false">IF(Entities!AS143=0,"",IF(COUNTIF(Entities!I143:U143,"X")=0,"NONE MARKED",IF(AND(UPPER(Entities!U143)="X",Entities!V143=""),"OTHER NOT DESCRIBED","OK")))</f>
        <v/>
      </c>
      <c r="G162" s="32" t="str">
        <f aca="false">IF(Entities!AS143=0,"",IF(AND(N(Entities!W143)+N(Entities!X143)&gt;0,N(Entities!AE143)=0),"REVIEW","OK"))</f>
        <v/>
      </c>
      <c r="H162" s="32" t="str">
        <f aca="false">IF(Entities!AS143=0,"",IF(OR(N(Entities!AC143)&lt;0,N(Entities!AF143)&lt;0),"NEGATIVE","OK"))</f>
        <v/>
      </c>
      <c r="I162" s="32" t="str">
        <f aca="false">IF(Entities!AS143=0,"",IF(MAX(ABS(N(Entities!AA143)),ABS(N(Entities!AB143)))=0,"OK",IF(ABS(N(Entities!AA143)-N(Entities!AB143))/MAX(ABS(N(Entities!AA143)),ABS(N(Entities!AB143)))&gt;TaxGap,"REVIEW","OK")))</f>
        <v/>
      </c>
      <c r="J162" s="32" t="str">
        <f aca="false">IF(Entities!AS143=0,"",IF(Entities!AG143="Yes","OK","CONFIRM"))</f>
        <v/>
      </c>
      <c r="K162" s="32" t="str">
        <f aca="false">IF(Entities!AS143=0,"",IF(AND(Entities!E143="Yes",Entities!F143=""),"MISSING OWNER","OK"))</f>
        <v/>
      </c>
      <c r="L162" s="32" t="str">
        <f aca="false">IF(Entities!AS143=0,"",IF(COUNTIF(Entities!$B$6:$B$205,Entities!B143)&gt;1,"DUPLICATE","OK"))</f>
        <v/>
      </c>
      <c r="M162" s="32" t="str">
        <f aca="false">IF(Entities!AS143=0,"",IF(COUNTIF(C162:L162,"OK")=10,"OK",IF(COUNTIF(C162:L162,"OK")+COUNTIF(C162:L162,"REVIEW")=10,"REVIEW","CHECK")))</f>
        <v/>
      </c>
    </row>
    <row r="163" customFormat="false" ht="15" hidden="false" customHeight="false" outlineLevel="0" collapsed="false">
      <c r="A163" s="31" t="n">
        <v>144</v>
      </c>
      <c r="B163" s="31" t="str">
        <f aca="false">IF(Entities!AS144=0,"",Entities!B144)</f>
        <v/>
      </c>
      <c r="C163" s="32" t="str">
        <f aca="false">IF(Entities!AS144=0,"",IF(Entities!C144="","MISSING",IF(COUNTIF(JurList,Entities!C144)=0,"NOT IN LIST","OK")))</f>
        <v/>
      </c>
      <c r="D163" s="32" t="str">
        <f aca="false">IF(Entities!AS144=0,"",IF(Entities!G144="","MISSING",IF(Entities!AH144="","NO RATE","OK")))</f>
        <v/>
      </c>
      <c r="E163" s="32" t="str">
        <f aca="false">IF(Entities!AS144=0,"",IF(Entities!Y144="","TOTAL MISSING",IF(ABS(N(Entities!W144)+N(Entities!X144)-N(Entities!Y144))*IF(N(Entities!AH144)=0,1,Entities!AH144)&gt;RevTol,"MISMATCH","OK")))</f>
        <v/>
      </c>
      <c r="F163" s="32" t="str">
        <f aca="false">IF(Entities!AS144=0,"",IF(COUNTIF(Entities!I144:U144,"X")=0,"NONE MARKED",IF(AND(UPPER(Entities!U144)="X",Entities!V144=""),"OTHER NOT DESCRIBED","OK")))</f>
        <v/>
      </c>
      <c r="G163" s="32" t="str">
        <f aca="false">IF(Entities!AS144=0,"",IF(AND(N(Entities!W144)+N(Entities!X144)&gt;0,N(Entities!AE144)=0),"REVIEW","OK"))</f>
        <v/>
      </c>
      <c r="H163" s="32" t="str">
        <f aca="false">IF(Entities!AS144=0,"",IF(OR(N(Entities!AC144)&lt;0,N(Entities!AF144)&lt;0),"NEGATIVE","OK"))</f>
        <v/>
      </c>
      <c r="I163" s="32" t="str">
        <f aca="false">IF(Entities!AS144=0,"",IF(MAX(ABS(N(Entities!AA144)),ABS(N(Entities!AB144)))=0,"OK",IF(ABS(N(Entities!AA144)-N(Entities!AB144))/MAX(ABS(N(Entities!AA144)),ABS(N(Entities!AB144)))&gt;TaxGap,"REVIEW","OK")))</f>
        <v/>
      </c>
      <c r="J163" s="32" t="str">
        <f aca="false">IF(Entities!AS144=0,"",IF(Entities!AG144="Yes","OK","CONFIRM"))</f>
        <v/>
      </c>
      <c r="K163" s="32" t="str">
        <f aca="false">IF(Entities!AS144=0,"",IF(AND(Entities!E144="Yes",Entities!F144=""),"MISSING OWNER","OK"))</f>
        <v/>
      </c>
      <c r="L163" s="32" t="str">
        <f aca="false">IF(Entities!AS144=0,"",IF(COUNTIF(Entities!$B$6:$B$205,Entities!B144)&gt;1,"DUPLICATE","OK"))</f>
        <v/>
      </c>
      <c r="M163" s="32" t="str">
        <f aca="false">IF(Entities!AS144=0,"",IF(COUNTIF(C163:L163,"OK")=10,"OK",IF(COUNTIF(C163:L163,"OK")+COUNTIF(C163:L163,"REVIEW")=10,"REVIEW","CHECK")))</f>
        <v/>
      </c>
    </row>
    <row r="164" customFormat="false" ht="15" hidden="false" customHeight="false" outlineLevel="0" collapsed="false">
      <c r="A164" s="31" t="n">
        <v>145</v>
      </c>
      <c r="B164" s="31" t="str">
        <f aca="false">IF(Entities!AS145=0,"",Entities!B145)</f>
        <v/>
      </c>
      <c r="C164" s="32" t="str">
        <f aca="false">IF(Entities!AS145=0,"",IF(Entities!C145="","MISSING",IF(COUNTIF(JurList,Entities!C145)=0,"NOT IN LIST","OK")))</f>
        <v/>
      </c>
      <c r="D164" s="32" t="str">
        <f aca="false">IF(Entities!AS145=0,"",IF(Entities!G145="","MISSING",IF(Entities!AH145="","NO RATE","OK")))</f>
        <v/>
      </c>
      <c r="E164" s="32" t="str">
        <f aca="false">IF(Entities!AS145=0,"",IF(Entities!Y145="","TOTAL MISSING",IF(ABS(N(Entities!W145)+N(Entities!X145)-N(Entities!Y145))*IF(N(Entities!AH145)=0,1,Entities!AH145)&gt;RevTol,"MISMATCH","OK")))</f>
        <v/>
      </c>
      <c r="F164" s="32" t="str">
        <f aca="false">IF(Entities!AS145=0,"",IF(COUNTIF(Entities!I145:U145,"X")=0,"NONE MARKED",IF(AND(UPPER(Entities!U145)="X",Entities!V145=""),"OTHER NOT DESCRIBED","OK")))</f>
        <v/>
      </c>
      <c r="G164" s="32" t="str">
        <f aca="false">IF(Entities!AS145=0,"",IF(AND(N(Entities!W145)+N(Entities!X145)&gt;0,N(Entities!AE145)=0),"REVIEW","OK"))</f>
        <v/>
      </c>
      <c r="H164" s="32" t="str">
        <f aca="false">IF(Entities!AS145=0,"",IF(OR(N(Entities!AC145)&lt;0,N(Entities!AF145)&lt;0),"NEGATIVE","OK"))</f>
        <v/>
      </c>
      <c r="I164" s="32" t="str">
        <f aca="false">IF(Entities!AS145=0,"",IF(MAX(ABS(N(Entities!AA145)),ABS(N(Entities!AB145)))=0,"OK",IF(ABS(N(Entities!AA145)-N(Entities!AB145))/MAX(ABS(N(Entities!AA145)),ABS(N(Entities!AB145)))&gt;TaxGap,"REVIEW","OK")))</f>
        <v/>
      </c>
      <c r="J164" s="32" t="str">
        <f aca="false">IF(Entities!AS145=0,"",IF(Entities!AG145="Yes","OK","CONFIRM"))</f>
        <v/>
      </c>
      <c r="K164" s="32" t="str">
        <f aca="false">IF(Entities!AS145=0,"",IF(AND(Entities!E145="Yes",Entities!F145=""),"MISSING OWNER","OK"))</f>
        <v/>
      </c>
      <c r="L164" s="32" t="str">
        <f aca="false">IF(Entities!AS145=0,"",IF(COUNTIF(Entities!$B$6:$B$205,Entities!B145)&gt;1,"DUPLICATE","OK"))</f>
        <v/>
      </c>
      <c r="M164" s="32" t="str">
        <f aca="false">IF(Entities!AS145=0,"",IF(COUNTIF(C164:L164,"OK")=10,"OK",IF(COUNTIF(C164:L164,"OK")+COUNTIF(C164:L164,"REVIEW")=10,"REVIEW","CHECK")))</f>
        <v/>
      </c>
    </row>
    <row r="165" customFormat="false" ht="15" hidden="false" customHeight="false" outlineLevel="0" collapsed="false">
      <c r="A165" s="31" t="n">
        <v>146</v>
      </c>
      <c r="B165" s="31" t="str">
        <f aca="false">IF(Entities!AS146=0,"",Entities!B146)</f>
        <v/>
      </c>
      <c r="C165" s="32" t="str">
        <f aca="false">IF(Entities!AS146=0,"",IF(Entities!C146="","MISSING",IF(COUNTIF(JurList,Entities!C146)=0,"NOT IN LIST","OK")))</f>
        <v/>
      </c>
      <c r="D165" s="32" t="str">
        <f aca="false">IF(Entities!AS146=0,"",IF(Entities!G146="","MISSING",IF(Entities!AH146="","NO RATE","OK")))</f>
        <v/>
      </c>
      <c r="E165" s="32" t="str">
        <f aca="false">IF(Entities!AS146=0,"",IF(Entities!Y146="","TOTAL MISSING",IF(ABS(N(Entities!W146)+N(Entities!X146)-N(Entities!Y146))*IF(N(Entities!AH146)=0,1,Entities!AH146)&gt;RevTol,"MISMATCH","OK")))</f>
        <v/>
      </c>
      <c r="F165" s="32" t="str">
        <f aca="false">IF(Entities!AS146=0,"",IF(COUNTIF(Entities!I146:U146,"X")=0,"NONE MARKED",IF(AND(UPPER(Entities!U146)="X",Entities!V146=""),"OTHER NOT DESCRIBED","OK")))</f>
        <v/>
      </c>
      <c r="G165" s="32" t="str">
        <f aca="false">IF(Entities!AS146=0,"",IF(AND(N(Entities!W146)+N(Entities!X146)&gt;0,N(Entities!AE146)=0),"REVIEW","OK"))</f>
        <v/>
      </c>
      <c r="H165" s="32" t="str">
        <f aca="false">IF(Entities!AS146=0,"",IF(OR(N(Entities!AC146)&lt;0,N(Entities!AF146)&lt;0),"NEGATIVE","OK"))</f>
        <v/>
      </c>
      <c r="I165" s="32" t="str">
        <f aca="false">IF(Entities!AS146=0,"",IF(MAX(ABS(N(Entities!AA146)),ABS(N(Entities!AB146)))=0,"OK",IF(ABS(N(Entities!AA146)-N(Entities!AB146))/MAX(ABS(N(Entities!AA146)),ABS(N(Entities!AB146)))&gt;TaxGap,"REVIEW","OK")))</f>
        <v/>
      </c>
      <c r="J165" s="32" t="str">
        <f aca="false">IF(Entities!AS146=0,"",IF(Entities!AG146="Yes","OK","CONFIRM"))</f>
        <v/>
      </c>
      <c r="K165" s="32" t="str">
        <f aca="false">IF(Entities!AS146=0,"",IF(AND(Entities!E146="Yes",Entities!F146=""),"MISSING OWNER","OK"))</f>
        <v/>
      </c>
      <c r="L165" s="32" t="str">
        <f aca="false">IF(Entities!AS146=0,"",IF(COUNTIF(Entities!$B$6:$B$205,Entities!B146)&gt;1,"DUPLICATE","OK"))</f>
        <v/>
      </c>
      <c r="M165" s="32" t="str">
        <f aca="false">IF(Entities!AS146=0,"",IF(COUNTIF(C165:L165,"OK")=10,"OK",IF(COUNTIF(C165:L165,"OK")+COUNTIF(C165:L165,"REVIEW")=10,"REVIEW","CHECK")))</f>
        <v/>
      </c>
    </row>
    <row r="166" customFormat="false" ht="15" hidden="false" customHeight="false" outlineLevel="0" collapsed="false">
      <c r="A166" s="31" t="n">
        <v>147</v>
      </c>
      <c r="B166" s="31" t="str">
        <f aca="false">IF(Entities!AS147=0,"",Entities!B147)</f>
        <v/>
      </c>
      <c r="C166" s="32" t="str">
        <f aca="false">IF(Entities!AS147=0,"",IF(Entities!C147="","MISSING",IF(COUNTIF(JurList,Entities!C147)=0,"NOT IN LIST","OK")))</f>
        <v/>
      </c>
      <c r="D166" s="32" t="str">
        <f aca="false">IF(Entities!AS147=0,"",IF(Entities!G147="","MISSING",IF(Entities!AH147="","NO RATE","OK")))</f>
        <v/>
      </c>
      <c r="E166" s="32" t="str">
        <f aca="false">IF(Entities!AS147=0,"",IF(Entities!Y147="","TOTAL MISSING",IF(ABS(N(Entities!W147)+N(Entities!X147)-N(Entities!Y147))*IF(N(Entities!AH147)=0,1,Entities!AH147)&gt;RevTol,"MISMATCH","OK")))</f>
        <v/>
      </c>
      <c r="F166" s="32" t="str">
        <f aca="false">IF(Entities!AS147=0,"",IF(COUNTIF(Entities!I147:U147,"X")=0,"NONE MARKED",IF(AND(UPPER(Entities!U147)="X",Entities!V147=""),"OTHER NOT DESCRIBED","OK")))</f>
        <v/>
      </c>
      <c r="G166" s="32" t="str">
        <f aca="false">IF(Entities!AS147=0,"",IF(AND(N(Entities!W147)+N(Entities!X147)&gt;0,N(Entities!AE147)=0),"REVIEW","OK"))</f>
        <v/>
      </c>
      <c r="H166" s="32" t="str">
        <f aca="false">IF(Entities!AS147=0,"",IF(OR(N(Entities!AC147)&lt;0,N(Entities!AF147)&lt;0),"NEGATIVE","OK"))</f>
        <v/>
      </c>
      <c r="I166" s="32" t="str">
        <f aca="false">IF(Entities!AS147=0,"",IF(MAX(ABS(N(Entities!AA147)),ABS(N(Entities!AB147)))=0,"OK",IF(ABS(N(Entities!AA147)-N(Entities!AB147))/MAX(ABS(N(Entities!AA147)),ABS(N(Entities!AB147)))&gt;TaxGap,"REVIEW","OK")))</f>
        <v/>
      </c>
      <c r="J166" s="32" t="str">
        <f aca="false">IF(Entities!AS147=0,"",IF(Entities!AG147="Yes","OK","CONFIRM"))</f>
        <v/>
      </c>
      <c r="K166" s="32" t="str">
        <f aca="false">IF(Entities!AS147=0,"",IF(AND(Entities!E147="Yes",Entities!F147=""),"MISSING OWNER","OK"))</f>
        <v/>
      </c>
      <c r="L166" s="32" t="str">
        <f aca="false">IF(Entities!AS147=0,"",IF(COUNTIF(Entities!$B$6:$B$205,Entities!B147)&gt;1,"DUPLICATE","OK"))</f>
        <v/>
      </c>
      <c r="M166" s="32" t="str">
        <f aca="false">IF(Entities!AS147=0,"",IF(COUNTIF(C166:L166,"OK")=10,"OK",IF(COUNTIF(C166:L166,"OK")+COUNTIF(C166:L166,"REVIEW")=10,"REVIEW","CHECK")))</f>
        <v/>
      </c>
    </row>
    <row r="167" customFormat="false" ht="15" hidden="false" customHeight="false" outlineLevel="0" collapsed="false">
      <c r="A167" s="31" t="n">
        <v>148</v>
      </c>
      <c r="B167" s="31" t="str">
        <f aca="false">IF(Entities!AS148=0,"",Entities!B148)</f>
        <v/>
      </c>
      <c r="C167" s="32" t="str">
        <f aca="false">IF(Entities!AS148=0,"",IF(Entities!C148="","MISSING",IF(COUNTIF(JurList,Entities!C148)=0,"NOT IN LIST","OK")))</f>
        <v/>
      </c>
      <c r="D167" s="32" t="str">
        <f aca="false">IF(Entities!AS148=0,"",IF(Entities!G148="","MISSING",IF(Entities!AH148="","NO RATE","OK")))</f>
        <v/>
      </c>
      <c r="E167" s="32" t="str">
        <f aca="false">IF(Entities!AS148=0,"",IF(Entities!Y148="","TOTAL MISSING",IF(ABS(N(Entities!W148)+N(Entities!X148)-N(Entities!Y148))*IF(N(Entities!AH148)=0,1,Entities!AH148)&gt;RevTol,"MISMATCH","OK")))</f>
        <v/>
      </c>
      <c r="F167" s="32" t="str">
        <f aca="false">IF(Entities!AS148=0,"",IF(COUNTIF(Entities!I148:U148,"X")=0,"NONE MARKED",IF(AND(UPPER(Entities!U148)="X",Entities!V148=""),"OTHER NOT DESCRIBED","OK")))</f>
        <v/>
      </c>
      <c r="G167" s="32" t="str">
        <f aca="false">IF(Entities!AS148=0,"",IF(AND(N(Entities!W148)+N(Entities!X148)&gt;0,N(Entities!AE148)=0),"REVIEW","OK"))</f>
        <v/>
      </c>
      <c r="H167" s="32" t="str">
        <f aca="false">IF(Entities!AS148=0,"",IF(OR(N(Entities!AC148)&lt;0,N(Entities!AF148)&lt;0),"NEGATIVE","OK"))</f>
        <v/>
      </c>
      <c r="I167" s="32" t="str">
        <f aca="false">IF(Entities!AS148=0,"",IF(MAX(ABS(N(Entities!AA148)),ABS(N(Entities!AB148)))=0,"OK",IF(ABS(N(Entities!AA148)-N(Entities!AB148))/MAX(ABS(N(Entities!AA148)),ABS(N(Entities!AB148)))&gt;TaxGap,"REVIEW","OK")))</f>
        <v/>
      </c>
      <c r="J167" s="32" t="str">
        <f aca="false">IF(Entities!AS148=0,"",IF(Entities!AG148="Yes","OK","CONFIRM"))</f>
        <v/>
      </c>
      <c r="K167" s="32" t="str">
        <f aca="false">IF(Entities!AS148=0,"",IF(AND(Entities!E148="Yes",Entities!F148=""),"MISSING OWNER","OK"))</f>
        <v/>
      </c>
      <c r="L167" s="32" t="str">
        <f aca="false">IF(Entities!AS148=0,"",IF(COUNTIF(Entities!$B$6:$B$205,Entities!B148)&gt;1,"DUPLICATE","OK"))</f>
        <v/>
      </c>
      <c r="M167" s="32" t="str">
        <f aca="false">IF(Entities!AS148=0,"",IF(COUNTIF(C167:L167,"OK")=10,"OK",IF(COUNTIF(C167:L167,"OK")+COUNTIF(C167:L167,"REVIEW")=10,"REVIEW","CHECK")))</f>
        <v/>
      </c>
    </row>
    <row r="168" customFormat="false" ht="15" hidden="false" customHeight="false" outlineLevel="0" collapsed="false">
      <c r="A168" s="31" t="n">
        <v>149</v>
      </c>
      <c r="B168" s="31" t="str">
        <f aca="false">IF(Entities!AS149=0,"",Entities!B149)</f>
        <v/>
      </c>
      <c r="C168" s="32" t="str">
        <f aca="false">IF(Entities!AS149=0,"",IF(Entities!C149="","MISSING",IF(COUNTIF(JurList,Entities!C149)=0,"NOT IN LIST","OK")))</f>
        <v/>
      </c>
      <c r="D168" s="32" t="str">
        <f aca="false">IF(Entities!AS149=0,"",IF(Entities!G149="","MISSING",IF(Entities!AH149="","NO RATE","OK")))</f>
        <v/>
      </c>
      <c r="E168" s="32" t="str">
        <f aca="false">IF(Entities!AS149=0,"",IF(Entities!Y149="","TOTAL MISSING",IF(ABS(N(Entities!W149)+N(Entities!X149)-N(Entities!Y149))*IF(N(Entities!AH149)=0,1,Entities!AH149)&gt;RevTol,"MISMATCH","OK")))</f>
        <v/>
      </c>
      <c r="F168" s="32" t="str">
        <f aca="false">IF(Entities!AS149=0,"",IF(COUNTIF(Entities!I149:U149,"X")=0,"NONE MARKED",IF(AND(UPPER(Entities!U149)="X",Entities!V149=""),"OTHER NOT DESCRIBED","OK")))</f>
        <v/>
      </c>
      <c r="G168" s="32" t="str">
        <f aca="false">IF(Entities!AS149=0,"",IF(AND(N(Entities!W149)+N(Entities!X149)&gt;0,N(Entities!AE149)=0),"REVIEW","OK"))</f>
        <v/>
      </c>
      <c r="H168" s="32" t="str">
        <f aca="false">IF(Entities!AS149=0,"",IF(OR(N(Entities!AC149)&lt;0,N(Entities!AF149)&lt;0),"NEGATIVE","OK"))</f>
        <v/>
      </c>
      <c r="I168" s="32" t="str">
        <f aca="false">IF(Entities!AS149=0,"",IF(MAX(ABS(N(Entities!AA149)),ABS(N(Entities!AB149)))=0,"OK",IF(ABS(N(Entities!AA149)-N(Entities!AB149))/MAX(ABS(N(Entities!AA149)),ABS(N(Entities!AB149)))&gt;TaxGap,"REVIEW","OK")))</f>
        <v/>
      </c>
      <c r="J168" s="32" t="str">
        <f aca="false">IF(Entities!AS149=0,"",IF(Entities!AG149="Yes","OK","CONFIRM"))</f>
        <v/>
      </c>
      <c r="K168" s="32" t="str">
        <f aca="false">IF(Entities!AS149=0,"",IF(AND(Entities!E149="Yes",Entities!F149=""),"MISSING OWNER","OK"))</f>
        <v/>
      </c>
      <c r="L168" s="32" t="str">
        <f aca="false">IF(Entities!AS149=0,"",IF(COUNTIF(Entities!$B$6:$B$205,Entities!B149)&gt;1,"DUPLICATE","OK"))</f>
        <v/>
      </c>
      <c r="M168" s="32" t="str">
        <f aca="false">IF(Entities!AS149=0,"",IF(COUNTIF(C168:L168,"OK")=10,"OK",IF(COUNTIF(C168:L168,"OK")+COUNTIF(C168:L168,"REVIEW")=10,"REVIEW","CHECK")))</f>
        <v/>
      </c>
    </row>
    <row r="169" customFormat="false" ht="15" hidden="false" customHeight="false" outlineLevel="0" collapsed="false">
      <c r="A169" s="31" t="n">
        <v>150</v>
      </c>
      <c r="B169" s="31" t="str">
        <f aca="false">IF(Entities!AS150=0,"",Entities!B150)</f>
        <v/>
      </c>
      <c r="C169" s="32" t="str">
        <f aca="false">IF(Entities!AS150=0,"",IF(Entities!C150="","MISSING",IF(COUNTIF(JurList,Entities!C150)=0,"NOT IN LIST","OK")))</f>
        <v/>
      </c>
      <c r="D169" s="32" t="str">
        <f aca="false">IF(Entities!AS150=0,"",IF(Entities!G150="","MISSING",IF(Entities!AH150="","NO RATE","OK")))</f>
        <v/>
      </c>
      <c r="E169" s="32" t="str">
        <f aca="false">IF(Entities!AS150=0,"",IF(Entities!Y150="","TOTAL MISSING",IF(ABS(N(Entities!W150)+N(Entities!X150)-N(Entities!Y150))*IF(N(Entities!AH150)=0,1,Entities!AH150)&gt;RevTol,"MISMATCH","OK")))</f>
        <v/>
      </c>
      <c r="F169" s="32" t="str">
        <f aca="false">IF(Entities!AS150=0,"",IF(COUNTIF(Entities!I150:U150,"X")=0,"NONE MARKED",IF(AND(UPPER(Entities!U150)="X",Entities!V150=""),"OTHER NOT DESCRIBED","OK")))</f>
        <v/>
      </c>
      <c r="G169" s="32" t="str">
        <f aca="false">IF(Entities!AS150=0,"",IF(AND(N(Entities!W150)+N(Entities!X150)&gt;0,N(Entities!AE150)=0),"REVIEW","OK"))</f>
        <v/>
      </c>
      <c r="H169" s="32" t="str">
        <f aca="false">IF(Entities!AS150=0,"",IF(OR(N(Entities!AC150)&lt;0,N(Entities!AF150)&lt;0),"NEGATIVE","OK"))</f>
        <v/>
      </c>
      <c r="I169" s="32" t="str">
        <f aca="false">IF(Entities!AS150=0,"",IF(MAX(ABS(N(Entities!AA150)),ABS(N(Entities!AB150)))=0,"OK",IF(ABS(N(Entities!AA150)-N(Entities!AB150))/MAX(ABS(N(Entities!AA150)),ABS(N(Entities!AB150)))&gt;TaxGap,"REVIEW","OK")))</f>
        <v/>
      </c>
      <c r="J169" s="32" t="str">
        <f aca="false">IF(Entities!AS150=0,"",IF(Entities!AG150="Yes","OK","CONFIRM"))</f>
        <v/>
      </c>
      <c r="K169" s="32" t="str">
        <f aca="false">IF(Entities!AS150=0,"",IF(AND(Entities!E150="Yes",Entities!F150=""),"MISSING OWNER","OK"))</f>
        <v/>
      </c>
      <c r="L169" s="32" t="str">
        <f aca="false">IF(Entities!AS150=0,"",IF(COUNTIF(Entities!$B$6:$B$205,Entities!B150)&gt;1,"DUPLICATE","OK"))</f>
        <v/>
      </c>
      <c r="M169" s="32" t="str">
        <f aca="false">IF(Entities!AS150=0,"",IF(COUNTIF(C169:L169,"OK")=10,"OK",IF(COUNTIF(C169:L169,"OK")+COUNTIF(C169:L169,"REVIEW")=10,"REVIEW","CHECK")))</f>
        <v/>
      </c>
    </row>
    <row r="170" customFormat="false" ht="15" hidden="false" customHeight="false" outlineLevel="0" collapsed="false">
      <c r="A170" s="31" t="n">
        <v>151</v>
      </c>
      <c r="B170" s="31" t="str">
        <f aca="false">IF(Entities!AS151=0,"",Entities!B151)</f>
        <v/>
      </c>
      <c r="C170" s="32" t="str">
        <f aca="false">IF(Entities!AS151=0,"",IF(Entities!C151="","MISSING",IF(COUNTIF(JurList,Entities!C151)=0,"NOT IN LIST","OK")))</f>
        <v/>
      </c>
      <c r="D170" s="32" t="str">
        <f aca="false">IF(Entities!AS151=0,"",IF(Entities!G151="","MISSING",IF(Entities!AH151="","NO RATE","OK")))</f>
        <v/>
      </c>
      <c r="E170" s="32" t="str">
        <f aca="false">IF(Entities!AS151=0,"",IF(Entities!Y151="","TOTAL MISSING",IF(ABS(N(Entities!W151)+N(Entities!X151)-N(Entities!Y151))*IF(N(Entities!AH151)=0,1,Entities!AH151)&gt;RevTol,"MISMATCH","OK")))</f>
        <v/>
      </c>
      <c r="F170" s="32" t="str">
        <f aca="false">IF(Entities!AS151=0,"",IF(COUNTIF(Entities!I151:U151,"X")=0,"NONE MARKED",IF(AND(UPPER(Entities!U151)="X",Entities!V151=""),"OTHER NOT DESCRIBED","OK")))</f>
        <v/>
      </c>
      <c r="G170" s="32" t="str">
        <f aca="false">IF(Entities!AS151=0,"",IF(AND(N(Entities!W151)+N(Entities!X151)&gt;0,N(Entities!AE151)=0),"REVIEW","OK"))</f>
        <v/>
      </c>
      <c r="H170" s="32" t="str">
        <f aca="false">IF(Entities!AS151=0,"",IF(OR(N(Entities!AC151)&lt;0,N(Entities!AF151)&lt;0),"NEGATIVE","OK"))</f>
        <v/>
      </c>
      <c r="I170" s="32" t="str">
        <f aca="false">IF(Entities!AS151=0,"",IF(MAX(ABS(N(Entities!AA151)),ABS(N(Entities!AB151)))=0,"OK",IF(ABS(N(Entities!AA151)-N(Entities!AB151))/MAX(ABS(N(Entities!AA151)),ABS(N(Entities!AB151)))&gt;TaxGap,"REVIEW","OK")))</f>
        <v/>
      </c>
      <c r="J170" s="32" t="str">
        <f aca="false">IF(Entities!AS151=0,"",IF(Entities!AG151="Yes","OK","CONFIRM"))</f>
        <v/>
      </c>
      <c r="K170" s="32" t="str">
        <f aca="false">IF(Entities!AS151=0,"",IF(AND(Entities!E151="Yes",Entities!F151=""),"MISSING OWNER","OK"))</f>
        <v/>
      </c>
      <c r="L170" s="32" t="str">
        <f aca="false">IF(Entities!AS151=0,"",IF(COUNTIF(Entities!$B$6:$B$205,Entities!B151)&gt;1,"DUPLICATE","OK"))</f>
        <v/>
      </c>
      <c r="M170" s="32" t="str">
        <f aca="false">IF(Entities!AS151=0,"",IF(COUNTIF(C170:L170,"OK")=10,"OK",IF(COUNTIF(C170:L170,"OK")+COUNTIF(C170:L170,"REVIEW")=10,"REVIEW","CHECK")))</f>
        <v/>
      </c>
    </row>
    <row r="171" customFormat="false" ht="15" hidden="false" customHeight="false" outlineLevel="0" collapsed="false">
      <c r="A171" s="31" t="n">
        <v>152</v>
      </c>
      <c r="B171" s="31" t="str">
        <f aca="false">IF(Entities!AS152=0,"",Entities!B152)</f>
        <v/>
      </c>
      <c r="C171" s="32" t="str">
        <f aca="false">IF(Entities!AS152=0,"",IF(Entities!C152="","MISSING",IF(COUNTIF(JurList,Entities!C152)=0,"NOT IN LIST","OK")))</f>
        <v/>
      </c>
      <c r="D171" s="32" t="str">
        <f aca="false">IF(Entities!AS152=0,"",IF(Entities!G152="","MISSING",IF(Entities!AH152="","NO RATE","OK")))</f>
        <v/>
      </c>
      <c r="E171" s="32" t="str">
        <f aca="false">IF(Entities!AS152=0,"",IF(Entities!Y152="","TOTAL MISSING",IF(ABS(N(Entities!W152)+N(Entities!X152)-N(Entities!Y152))*IF(N(Entities!AH152)=0,1,Entities!AH152)&gt;RevTol,"MISMATCH","OK")))</f>
        <v/>
      </c>
      <c r="F171" s="32" t="str">
        <f aca="false">IF(Entities!AS152=0,"",IF(COUNTIF(Entities!I152:U152,"X")=0,"NONE MARKED",IF(AND(UPPER(Entities!U152)="X",Entities!V152=""),"OTHER NOT DESCRIBED","OK")))</f>
        <v/>
      </c>
      <c r="G171" s="32" t="str">
        <f aca="false">IF(Entities!AS152=0,"",IF(AND(N(Entities!W152)+N(Entities!X152)&gt;0,N(Entities!AE152)=0),"REVIEW","OK"))</f>
        <v/>
      </c>
      <c r="H171" s="32" t="str">
        <f aca="false">IF(Entities!AS152=0,"",IF(OR(N(Entities!AC152)&lt;0,N(Entities!AF152)&lt;0),"NEGATIVE","OK"))</f>
        <v/>
      </c>
      <c r="I171" s="32" t="str">
        <f aca="false">IF(Entities!AS152=0,"",IF(MAX(ABS(N(Entities!AA152)),ABS(N(Entities!AB152)))=0,"OK",IF(ABS(N(Entities!AA152)-N(Entities!AB152))/MAX(ABS(N(Entities!AA152)),ABS(N(Entities!AB152)))&gt;TaxGap,"REVIEW","OK")))</f>
        <v/>
      </c>
      <c r="J171" s="32" t="str">
        <f aca="false">IF(Entities!AS152=0,"",IF(Entities!AG152="Yes","OK","CONFIRM"))</f>
        <v/>
      </c>
      <c r="K171" s="32" t="str">
        <f aca="false">IF(Entities!AS152=0,"",IF(AND(Entities!E152="Yes",Entities!F152=""),"MISSING OWNER","OK"))</f>
        <v/>
      </c>
      <c r="L171" s="32" t="str">
        <f aca="false">IF(Entities!AS152=0,"",IF(COUNTIF(Entities!$B$6:$B$205,Entities!B152)&gt;1,"DUPLICATE","OK"))</f>
        <v/>
      </c>
      <c r="M171" s="32" t="str">
        <f aca="false">IF(Entities!AS152=0,"",IF(COUNTIF(C171:L171,"OK")=10,"OK",IF(COUNTIF(C171:L171,"OK")+COUNTIF(C171:L171,"REVIEW")=10,"REVIEW","CHECK")))</f>
        <v/>
      </c>
    </row>
    <row r="172" customFormat="false" ht="15" hidden="false" customHeight="false" outlineLevel="0" collapsed="false">
      <c r="A172" s="31" t="n">
        <v>153</v>
      </c>
      <c r="B172" s="31" t="str">
        <f aca="false">IF(Entities!AS153=0,"",Entities!B153)</f>
        <v/>
      </c>
      <c r="C172" s="32" t="str">
        <f aca="false">IF(Entities!AS153=0,"",IF(Entities!C153="","MISSING",IF(COUNTIF(JurList,Entities!C153)=0,"NOT IN LIST","OK")))</f>
        <v/>
      </c>
      <c r="D172" s="32" t="str">
        <f aca="false">IF(Entities!AS153=0,"",IF(Entities!G153="","MISSING",IF(Entities!AH153="","NO RATE","OK")))</f>
        <v/>
      </c>
      <c r="E172" s="32" t="str">
        <f aca="false">IF(Entities!AS153=0,"",IF(Entities!Y153="","TOTAL MISSING",IF(ABS(N(Entities!W153)+N(Entities!X153)-N(Entities!Y153))*IF(N(Entities!AH153)=0,1,Entities!AH153)&gt;RevTol,"MISMATCH","OK")))</f>
        <v/>
      </c>
      <c r="F172" s="32" t="str">
        <f aca="false">IF(Entities!AS153=0,"",IF(COUNTIF(Entities!I153:U153,"X")=0,"NONE MARKED",IF(AND(UPPER(Entities!U153)="X",Entities!V153=""),"OTHER NOT DESCRIBED","OK")))</f>
        <v/>
      </c>
      <c r="G172" s="32" t="str">
        <f aca="false">IF(Entities!AS153=0,"",IF(AND(N(Entities!W153)+N(Entities!X153)&gt;0,N(Entities!AE153)=0),"REVIEW","OK"))</f>
        <v/>
      </c>
      <c r="H172" s="32" t="str">
        <f aca="false">IF(Entities!AS153=0,"",IF(OR(N(Entities!AC153)&lt;0,N(Entities!AF153)&lt;0),"NEGATIVE","OK"))</f>
        <v/>
      </c>
      <c r="I172" s="32" t="str">
        <f aca="false">IF(Entities!AS153=0,"",IF(MAX(ABS(N(Entities!AA153)),ABS(N(Entities!AB153)))=0,"OK",IF(ABS(N(Entities!AA153)-N(Entities!AB153))/MAX(ABS(N(Entities!AA153)),ABS(N(Entities!AB153)))&gt;TaxGap,"REVIEW","OK")))</f>
        <v/>
      </c>
      <c r="J172" s="32" t="str">
        <f aca="false">IF(Entities!AS153=0,"",IF(Entities!AG153="Yes","OK","CONFIRM"))</f>
        <v/>
      </c>
      <c r="K172" s="32" t="str">
        <f aca="false">IF(Entities!AS153=0,"",IF(AND(Entities!E153="Yes",Entities!F153=""),"MISSING OWNER","OK"))</f>
        <v/>
      </c>
      <c r="L172" s="32" t="str">
        <f aca="false">IF(Entities!AS153=0,"",IF(COUNTIF(Entities!$B$6:$B$205,Entities!B153)&gt;1,"DUPLICATE","OK"))</f>
        <v/>
      </c>
      <c r="M172" s="32" t="str">
        <f aca="false">IF(Entities!AS153=0,"",IF(COUNTIF(C172:L172,"OK")=10,"OK",IF(COUNTIF(C172:L172,"OK")+COUNTIF(C172:L172,"REVIEW")=10,"REVIEW","CHECK")))</f>
        <v/>
      </c>
    </row>
    <row r="173" customFormat="false" ht="15" hidden="false" customHeight="false" outlineLevel="0" collapsed="false">
      <c r="A173" s="31" t="n">
        <v>154</v>
      </c>
      <c r="B173" s="31" t="str">
        <f aca="false">IF(Entities!AS154=0,"",Entities!B154)</f>
        <v/>
      </c>
      <c r="C173" s="32" t="str">
        <f aca="false">IF(Entities!AS154=0,"",IF(Entities!C154="","MISSING",IF(COUNTIF(JurList,Entities!C154)=0,"NOT IN LIST","OK")))</f>
        <v/>
      </c>
      <c r="D173" s="32" t="str">
        <f aca="false">IF(Entities!AS154=0,"",IF(Entities!G154="","MISSING",IF(Entities!AH154="","NO RATE","OK")))</f>
        <v/>
      </c>
      <c r="E173" s="32" t="str">
        <f aca="false">IF(Entities!AS154=0,"",IF(Entities!Y154="","TOTAL MISSING",IF(ABS(N(Entities!W154)+N(Entities!X154)-N(Entities!Y154))*IF(N(Entities!AH154)=0,1,Entities!AH154)&gt;RevTol,"MISMATCH","OK")))</f>
        <v/>
      </c>
      <c r="F173" s="32" t="str">
        <f aca="false">IF(Entities!AS154=0,"",IF(COUNTIF(Entities!I154:U154,"X")=0,"NONE MARKED",IF(AND(UPPER(Entities!U154)="X",Entities!V154=""),"OTHER NOT DESCRIBED","OK")))</f>
        <v/>
      </c>
      <c r="G173" s="32" t="str">
        <f aca="false">IF(Entities!AS154=0,"",IF(AND(N(Entities!W154)+N(Entities!X154)&gt;0,N(Entities!AE154)=0),"REVIEW","OK"))</f>
        <v/>
      </c>
      <c r="H173" s="32" t="str">
        <f aca="false">IF(Entities!AS154=0,"",IF(OR(N(Entities!AC154)&lt;0,N(Entities!AF154)&lt;0),"NEGATIVE","OK"))</f>
        <v/>
      </c>
      <c r="I173" s="32" t="str">
        <f aca="false">IF(Entities!AS154=0,"",IF(MAX(ABS(N(Entities!AA154)),ABS(N(Entities!AB154)))=0,"OK",IF(ABS(N(Entities!AA154)-N(Entities!AB154))/MAX(ABS(N(Entities!AA154)),ABS(N(Entities!AB154)))&gt;TaxGap,"REVIEW","OK")))</f>
        <v/>
      </c>
      <c r="J173" s="32" t="str">
        <f aca="false">IF(Entities!AS154=0,"",IF(Entities!AG154="Yes","OK","CONFIRM"))</f>
        <v/>
      </c>
      <c r="K173" s="32" t="str">
        <f aca="false">IF(Entities!AS154=0,"",IF(AND(Entities!E154="Yes",Entities!F154=""),"MISSING OWNER","OK"))</f>
        <v/>
      </c>
      <c r="L173" s="32" t="str">
        <f aca="false">IF(Entities!AS154=0,"",IF(COUNTIF(Entities!$B$6:$B$205,Entities!B154)&gt;1,"DUPLICATE","OK"))</f>
        <v/>
      </c>
      <c r="M173" s="32" t="str">
        <f aca="false">IF(Entities!AS154=0,"",IF(COUNTIF(C173:L173,"OK")=10,"OK",IF(COUNTIF(C173:L173,"OK")+COUNTIF(C173:L173,"REVIEW")=10,"REVIEW","CHECK")))</f>
        <v/>
      </c>
    </row>
    <row r="174" customFormat="false" ht="15" hidden="false" customHeight="false" outlineLevel="0" collapsed="false">
      <c r="A174" s="31" t="n">
        <v>155</v>
      </c>
      <c r="B174" s="31" t="str">
        <f aca="false">IF(Entities!AS155=0,"",Entities!B155)</f>
        <v/>
      </c>
      <c r="C174" s="32" t="str">
        <f aca="false">IF(Entities!AS155=0,"",IF(Entities!C155="","MISSING",IF(COUNTIF(JurList,Entities!C155)=0,"NOT IN LIST","OK")))</f>
        <v/>
      </c>
      <c r="D174" s="32" t="str">
        <f aca="false">IF(Entities!AS155=0,"",IF(Entities!G155="","MISSING",IF(Entities!AH155="","NO RATE","OK")))</f>
        <v/>
      </c>
      <c r="E174" s="32" t="str">
        <f aca="false">IF(Entities!AS155=0,"",IF(Entities!Y155="","TOTAL MISSING",IF(ABS(N(Entities!W155)+N(Entities!X155)-N(Entities!Y155))*IF(N(Entities!AH155)=0,1,Entities!AH155)&gt;RevTol,"MISMATCH","OK")))</f>
        <v/>
      </c>
      <c r="F174" s="32" t="str">
        <f aca="false">IF(Entities!AS155=0,"",IF(COUNTIF(Entities!I155:U155,"X")=0,"NONE MARKED",IF(AND(UPPER(Entities!U155)="X",Entities!V155=""),"OTHER NOT DESCRIBED","OK")))</f>
        <v/>
      </c>
      <c r="G174" s="32" t="str">
        <f aca="false">IF(Entities!AS155=0,"",IF(AND(N(Entities!W155)+N(Entities!X155)&gt;0,N(Entities!AE155)=0),"REVIEW","OK"))</f>
        <v/>
      </c>
      <c r="H174" s="32" t="str">
        <f aca="false">IF(Entities!AS155=0,"",IF(OR(N(Entities!AC155)&lt;0,N(Entities!AF155)&lt;0),"NEGATIVE","OK"))</f>
        <v/>
      </c>
      <c r="I174" s="32" t="str">
        <f aca="false">IF(Entities!AS155=0,"",IF(MAX(ABS(N(Entities!AA155)),ABS(N(Entities!AB155)))=0,"OK",IF(ABS(N(Entities!AA155)-N(Entities!AB155))/MAX(ABS(N(Entities!AA155)),ABS(N(Entities!AB155)))&gt;TaxGap,"REVIEW","OK")))</f>
        <v/>
      </c>
      <c r="J174" s="32" t="str">
        <f aca="false">IF(Entities!AS155=0,"",IF(Entities!AG155="Yes","OK","CONFIRM"))</f>
        <v/>
      </c>
      <c r="K174" s="32" t="str">
        <f aca="false">IF(Entities!AS155=0,"",IF(AND(Entities!E155="Yes",Entities!F155=""),"MISSING OWNER","OK"))</f>
        <v/>
      </c>
      <c r="L174" s="32" t="str">
        <f aca="false">IF(Entities!AS155=0,"",IF(COUNTIF(Entities!$B$6:$B$205,Entities!B155)&gt;1,"DUPLICATE","OK"))</f>
        <v/>
      </c>
      <c r="M174" s="32" t="str">
        <f aca="false">IF(Entities!AS155=0,"",IF(COUNTIF(C174:L174,"OK")=10,"OK",IF(COUNTIF(C174:L174,"OK")+COUNTIF(C174:L174,"REVIEW")=10,"REVIEW","CHECK")))</f>
        <v/>
      </c>
    </row>
    <row r="175" customFormat="false" ht="15" hidden="false" customHeight="false" outlineLevel="0" collapsed="false">
      <c r="A175" s="31" t="n">
        <v>156</v>
      </c>
      <c r="B175" s="31" t="str">
        <f aca="false">IF(Entities!AS156=0,"",Entities!B156)</f>
        <v/>
      </c>
      <c r="C175" s="32" t="str">
        <f aca="false">IF(Entities!AS156=0,"",IF(Entities!C156="","MISSING",IF(COUNTIF(JurList,Entities!C156)=0,"NOT IN LIST","OK")))</f>
        <v/>
      </c>
      <c r="D175" s="32" t="str">
        <f aca="false">IF(Entities!AS156=0,"",IF(Entities!G156="","MISSING",IF(Entities!AH156="","NO RATE","OK")))</f>
        <v/>
      </c>
      <c r="E175" s="32" t="str">
        <f aca="false">IF(Entities!AS156=0,"",IF(Entities!Y156="","TOTAL MISSING",IF(ABS(N(Entities!W156)+N(Entities!X156)-N(Entities!Y156))*IF(N(Entities!AH156)=0,1,Entities!AH156)&gt;RevTol,"MISMATCH","OK")))</f>
        <v/>
      </c>
      <c r="F175" s="32" t="str">
        <f aca="false">IF(Entities!AS156=0,"",IF(COUNTIF(Entities!I156:U156,"X")=0,"NONE MARKED",IF(AND(UPPER(Entities!U156)="X",Entities!V156=""),"OTHER NOT DESCRIBED","OK")))</f>
        <v/>
      </c>
      <c r="G175" s="32" t="str">
        <f aca="false">IF(Entities!AS156=0,"",IF(AND(N(Entities!W156)+N(Entities!X156)&gt;0,N(Entities!AE156)=0),"REVIEW","OK"))</f>
        <v/>
      </c>
      <c r="H175" s="32" t="str">
        <f aca="false">IF(Entities!AS156=0,"",IF(OR(N(Entities!AC156)&lt;0,N(Entities!AF156)&lt;0),"NEGATIVE","OK"))</f>
        <v/>
      </c>
      <c r="I175" s="32" t="str">
        <f aca="false">IF(Entities!AS156=0,"",IF(MAX(ABS(N(Entities!AA156)),ABS(N(Entities!AB156)))=0,"OK",IF(ABS(N(Entities!AA156)-N(Entities!AB156))/MAX(ABS(N(Entities!AA156)),ABS(N(Entities!AB156)))&gt;TaxGap,"REVIEW","OK")))</f>
        <v/>
      </c>
      <c r="J175" s="32" t="str">
        <f aca="false">IF(Entities!AS156=0,"",IF(Entities!AG156="Yes","OK","CONFIRM"))</f>
        <v/>
      </c>
      <c r="K175" s="32" t="str">
        <f aca="false">IF(Entities!AS156=0,"",IF(AND(Entities!E156="Yes",Entities!F156=""),"MISSING OWNER","OK"))</f>
        <v/>
      </c>
      <c r="L175" s="32" t="str">
        <f aca="false">IF(Entities!AS156=0,"",IF(COUNTIF(Entities!$B$6:$B$205,Entities!B156)&gt;1,"DUPLICATE","OK"))</f>
        <v/>
      </c>
      <c r="M175" s="32" t="str">
        <f aca="false">IF(Entities!AS156=0,"",IF(COUNTIF(C175:L175,"OK")=10,"OK",IF(COUNTIF(C175:L175,"OK")+COUNTIF(C175:L175,"REVIEW")=10,"REVIEW","CHECK")))</f>
        <v/>
      </c>
    </row>
    <row r="176" customFormat="false" ht="15" hidden="false" customHeight="false" outlineLevel="0" collapsed="false">
      <c r="A176" s="31" t="n">
        <v>157</v>
      </c>
      <c r="B176" s="31" t="str">
        <f aca="false">IF(Entities!AS157=0,"",Entities!B157)</f>
        <v/>
      </c>
      <c r="C176" s="32" t="str">
        <f aca="false">IF(Entities!AS157=0,"",IF(Entities!C157="","MISSING",IF(COUNTIF(JurList,Entities!C157)=0,"NOT IN LIST","OK")))</f>
        <v/>
      </c>
      <c r="D176" s="32" t="str">
        <f aca="false">IF(Entities!AS157=0,"",IF(Entities!G157="","MISSING",IF(Entities!AH157="","NO RATE","OK")))</f>
        <v/>
      </c>
      <c r="E176" s="32" t="str">
        <f aca="false">IF(Entities!AS157=0,"",IF(Entities!Y157="","TOTAL MISSING",IF(ABS(N(Entities!W157)+N(Entities!X157)-N(Entities!Y157))*IF(N(Entities!AH157)=0,1,Entities!AH157)&gt;RevTol,"MISMATCH","OK")))</f>
        <v/>
      </c>
      <c r="F176" s="32" t="str">
        <f aca="false">IF(Entities!AS157=0,"",IF(COUNTIF(Entities!I157:U157,"X")=0,"NONE MARKED",IF(AND(UPPER(Entities!U157)="X",Entities!V157=""),"OTHER NOT DESCRIBED","OK")))</f>
        <v/>
      </c>
      <c r="G176" s="32" t="str">
        <f aca="false">IF(Entities!AS157=0,"",IF(AND(N(Entities!W157)+N(Entities!X157)&gt;0,N(Entities!AE157)=0),"REVIEW","OK"))</f>
        <v/>
      </c>
      <c r="H176" s="32" t="str">
        <f aca="false">IF(Entities!AS157=0,"",IF(OR(N(Entities!AC157)&lt;0,N(Entities!AF157)&lt;0),"NEGATIVE","OK"))</f>
        <v/>
      </c>
      <c r="I176" s="32" t="str">
        <f aca="false">IF(Entities!AS157=0,"",IF(MAX(ABS(N(Entities!AA157)),ABS(N(Entities!AB157)))=0,"OK",IF(ABS(N(Entities!AA157)-N(Entities!AB157))/MAX(ABS(N(Entities!AA157)),ABS(N(Entities!AB157)))&gt;TaxGap,"REVIEW","OK")))</f>
        <v/>
      </c>
      <c r="J176" s="32" t="str">
        <f aca="false">IF(Entities!AS157=0,"",IF(Entities!AG157="Yes","OK","CONFIRM"))</f>
        <v/>
      </c>
      <c r="K176" s="32" t="str">
        <f aca="false">IF(Entities!AS157=0,"",IF(AND(Entities!E157="Yes",Entities!F157=""),"MISSING OWNER","OK"))</f>
        <v/>
      </c>
      <c r="L176" s="32" t="str">
        <f aca="false">IF(Entities!AS157=0,"",IF(COUNTIF(Entities!$B$6:$B$205,Entities!B157)&gt;1,"DUPLICATE","OK"))</f>
        <v/>
      </c>
      <c r="M176" s="32" t="str">
        <f aca="false">IF(Entities!AS157=0,"",IF(COUNTIF(C176:L176,"OK")=10,"OK",IF(COUNTIF(C176:L176,"OK")+COUNTIF(C176:L176,"REVIEW")=10,"REVIEW","CHECK")))</f>
        <v/>
      </c>
    </row>
    <row r="177" customFormat="false" ht="15" hidden="false" customHeight="false" outlineLevel="0" collapsed="false">
      <c r="A177" s="31" t="n">
        <v>158</v>
      </c>
      <c r="B177" s="31" t="str">
        <f aca="false">IF(Entities!AS158=0,"",Entities!B158)</f>
        <v/>
      </c>
      <c r="C177" s="32" t="str">
        <f aca="false">IF(Entities!AS158=0,"",IF(Entities!C158="","MISSING",IF(COUNTIF(JurList,Entities!C158)=0,"NOT IN LIST","OK")))</f>
        <v/>
      </c>
      <c r="D177" s="32" t="str">
        <f aca="false">IF(Entities!AS158=0,"",IF(Entities!G158="","MISSING",IF(Entities!AH158="","NO RATE","OK")))</f>
        <v/>
      </c>
      <c r="E177" s="32" t="str">
        <f aca="false">IF(Entities!AS158=0,"",IF(Entities!Y158="","TOTAL MISSING",IF(ABS(N(Entities!W158)+N(Entities!X158)-N(Entities!Y158))*IF(N(Entities!AH158)=0,1,Entities!AH158)&gt;RevTol,"MISMATCH","OK")))</f>
        <v/>
      </c>
      <c r="F177" s="32" t="str">
        <f aca="false">IF(Entities!AS158=0,"",IF(COUNTIF(Entities!I158:U158,"X")=0,"NONE MARKED",IF(AND(UPPER(Entities!U158)="X",Entities!V158=""),"OTHER NOT DESCRIBED","OK")))</f>
        <v/>
      </c>
      <c r="G177" s="32" t="str">
        <f aca="false">IF(Entities!AS158=0,"",IF(AND(N(Entities!W158)+N(Entities!X158)&gt;0,N(Entities!AE158)=0),"REVIEW","OK"))</f>
        <v/>
      </c>
      <c r="H177" s="32" t="str">
        <f aca="false">IF(Entities!AS158=0,"",IF(OR(N(Entities!AC158)&lt;0,N(Entities!AF158)&lt;0),"NEGATIVE","OK"))</f>
        <v/>
      </c>
      <c r="I177" s="32" t="str">
        <f aca="false">IF(Entities!AS158=0,"",IF(MAX(ABS(N(Entities!AA158)),ABS(N(Entities!AB158)))=0,"OK",IF(ABS(N(Entities!AA158)-N(Entities!AB158))/MAX(ABS(N(Entities!AA158)),ABS(N(Entities!AB158)))&gt;TaxGap,"REVIEW","OK")))</f>
        <v/>
      </c>
      <c r="J177" s="32" t="str">
        <f aca="false">IF(Entities!AS158=0,"",IF(Entities!AG158="Yes","OK","CONFIRM"))</f>
        <v/>
      </c>
      <c r="K177" s="32" t="str">
        <f aca="false">IF(Entities!AS158=0,"",IF(AND(Entities!E158="Yes",Entities!F158=""),"MISSING OWNER","OK"))</f>
        <v/>
      </c>
      <c r="L177" s="32" t="str">
        <f aca="false">IF(Entities!AS158=0,"",IF(COUNTIF(Entities!$B$6:$B$205,Entities!B158)&gt;1,"DUPLICATE","OK"))</f>
        <v/>
      </c>
      <c r="M177" s="32" t="str">
        <f aca="false">IF(Entities!AS158=0,"",IF(COUNTIF(C177:L177,"OK")=10,"OK",IF(COUNTIF(C177:L177,"OK")+COUNTIF(C177:L177,"REVIEW")=10,"REVIEW","CHECK")))</f>
        <v/>
      </c>
    </row>
    <row r="178" customFormat="false" ht="15" hidden="false" customHeight="false" outlineLevel="0" collapsed="false">
      <c r="A178" s="31" t="n">
        <v>159</v>
      </c>
      <c r="B178" s="31" t="str">
        <f aca="false">IF(Entities!AS159=0,"",Entities!B159)</f>
        <v/>
      </c>
      <c r="C178" s="32" t="str">
        <f aca="false">IF(Entities!AS159=0,"",IF(Entities!C159="","MISSING",IF(COUNTIF(JurList,Entities!C159)=0,"NOT IN LIST","OK")))</f>
        <v/>
      </c>
      <c r="D178" s="32" t="str">
        <f aca="false">IF(Entities!AS159=0,"",IF(Entities!G159="","MISSING",IF(Entities!AH159="","NO RATE","OK")))</f>
        <v/>
      </c>
      <c r="E178" s="32" t="str">
        <f aca="false">IF(Entities!AS159=0,"",IF(Entities!Y159="","TOTAL MISSING",IF(ABS(N(Entities!W159)+N(Entities!X159)-N(Entities!Y159))*IF(N(Entities!AH159)=0,1,Entities!AH159)&gt;RevTol,"MISMATCH","OK")))</f>
        <v/>
      </c>
      <c r="F178" s="32" t="str">
        <f aca="false">IF(Entities!AS159=0,"",IF(COUNTIF(Entities!I159:U159,"X")=0,"NONE MARKED",IF(AND(UPPER(Entities!U159)="X",Entities!V159=""),"OTHER NOT DESCRIBED","OK")))</f>
        <v/>
      </c>
      <c r="G178" s="32" t="str">
        <f aca="false">IF(Entities!AS159=0,"",IF(AND(N(Entities!W159)+N(Entities!X159)&gt;0,N(Entities!AE159)=0),"REVIEW","OK"))</f>
        <v/>
      </c>
      <c r="H178" s="32" t="str">
        <f aca="false">IF(Entities!AS159=0,"",IF(OR(N(Entities!AC159)&lt;0,N(Entities!AF159)&lt;0),"NEGATIVE","OK"))</f>
        <v/>
      </c>
      <c r="I178" s="32" t="str">
        <f aca="false">IF(Entities!AS159=0,"",IF(MAX(ABS(N(Entities!AA159)),ABS(N(Entities!AB159)))=0,"OK",IF(ABS(N(Entities!AA159)-N(Entities!AB159))/MAX(ABS(N(Entities!AA159)),ABS(N(Entities!AB159)))&gt;TaxGap,"REVIEW","OK")))</f>
        <v/>
      </c>
      <c r="J178" s="32" t="str">
        <f aca="false">IF(Entities!AS159=0,"",IF(Entities!AG159="Yes","OK","CONFIRM"))</f>
        <v/>
      </c>
      <c r="K178" s="32" t="str">
        <f aca="false">IF(Entities!AS159=0,"",IF(AND(Entities!E159="Yes",Entities!F159=""),"MISSING OWNER","OK"))</f>
        <v/>
      </c>
      <c r="L178" s="32" t="str">
        <f aca="false">IF(Entities!AS159=0,"",IF(COUNTIF(Entities!$B$6:$B$205,Entities!B159)&gt;1,"DUPLICATE","OK"))</f>
        <v/>
      </c>
      <c r="M178" s="32" t="str">
        <f aca="false">IF(Entities!AS159=0,"",IF(COUNTIF(C178:L178,"OK")=10,"OK",IF(COUNTIF(C178:L178,"OK")+COUNTIF(C178:L178,"REVIEW")=10,"REVIEW","CHECK")))</f>
        <v/>
      </c>
    </row>
    <row r="179" customFormat="false" ht="15" hidden="false" customHeight="false" outlineLevel="0" collapsed="false">
      <c r="A179" s="31" t="n">
        <v>160</v>
      </c>
      <c r="B179" s="31" t="str">
        <f aca="false">IF(Entities!AS160=0,"",Entities!B160)</f>
        <v/>
      </c>
      <c r="C179" s="32" t="str">
        <f aca="false">IF(Entities!AS160=0,"",IF(Entities!C160="","MISSING",IF(COUNTIF(JurList,Entities!C160)=0,"NOT IN LIST","OK")))</f>
        <v/>
      </c>
      <c r="D179" s="32" t="str">
        <f aca="false">IF(Entities!AS160=0,"",IF(Entities!G160="","MISSING",IF(Entities!AH160="","NO RATE","OK")))</f>
        <v/>
      </c>
      <c r="E179" s="32" t="str">
        <f aca="false">IF(Entities!AS160=0,"",IF(Entities!Y160="","TOTAL MISSING",IF(ABS(N(Entities!W160)+N(Entities!X160)-N(Entities!Y160))*IF(N(Entities!AH160)=0,1,Entities!AH160)&gt;RevTol,"MISMATCH","OK")))</f>
        <v/>
      </c>
      <c r="F179" s="32" t="str">
        <f aca="false">IF(Entities!AS160=0,"",IF(COUNTIF(Entities!I160:U160,"X")=0,"NONE MARKED",IF(AND(UPPER(Entities!U160)="X",Entities!V160=""),"OTHER NOT DESCRIBED","OK")))</f>
        <v/>
      </c>
      <c r="G179" s="32" t="str">
        <f aca="false">IF(Entities!AS160=0,"",IF(AND(N(Entities!W160)+N(Entities!X160)&gt;0,N(Entities!AE160)=0),"REVIEW","OK"))</f>
        <v/>
      </c>
      <c r="H179" s="32" t="str">
        <f aca="false">IF(Entities!AS160=0,"",IF(OR(N(Entities!AC160)&lt;0,N(Entities!AF160)&lt;0),"NEGATIVE","OK"))</f>
        <v/>
      </c>
      <c r="I179" s="32" t="str">
        <f aca="false">IF(Entities!AS160=0,"",IF(MAX(ABS(N(Entities!AA160)),ABS(N(Entities!AB160)))=0,"OK",IF(ABS(N(Entities!AA160)-N(Entities!AB160))/MAX(ABS(N(Entities!AA160)),ABS(N(Entities!AB160)))&gt;TaxGap,"REVIEW","OK")))</f>
        <v/>
      </c>
      <c r="J179" s="32" t="str">
        <f aca="false">IF(Entities!AS160=0,"",IF(Entities!AG160="Yes","OK","CONFIRM"))</f>
        <v/>
      </c>
      <c r="K179" s="32" t="str">
        <f aca="false">IF(Entities!AS160=0,"",IF(AND(Entities!E160="Yes",Entities!F160=""),"MISSING OWNER","OK"))</f>
        <v/>
      </c>
      <c r="L179" s="32" t="str">
        <f aca="false">IF(Entities!AS160=0,"",IF(COUNTIF(Entities!$B$6:$B$205,Entities!B160)&gt;1,"DUPLICATE","OK"))</f>
        <v/>
      </c>
      <c r="M179" s="32" t="str">
        <f aca="false">IF(Entities!AS160=0,"",IF(COUNTIF(C179:L179,"OK")=10,"OK",IF(COUNTIF(C179:L179,"OK")+COUNTIF(C179:L179,"REVIEW")=10,"REVIEW","CHECK")))</f>
        <v/>
      </c>
    </row>
    <row r="180" customFormat="false" ht="15" hidden="false" customHeight="false" outlineLevel="0" collapsed="false">
      <c r="A180" s="31" t="n">
        <v>161</v>
      </c>
      <c r="B180" s="31" t="str">
        <f aca="false">IF(Entities!AS161=0,"",Entities!B161)</f>
        <v/>
      </c>
      <c r="C180" s="32" t="str">
        <f aca="false">IF(Entities!AS161=0,"",IF(Entities!C161="","MISSING",IF(COUNTIF(JurList,Entities!C161)=0,"NOT IN LIST","OK")))</f>
        <v/>
      </c>
      <c r="D180" s="32" t="str">
        <f aca="false">IF(Entities!AS161=0,"",IF(Entities!G161="","MISSING",IF(Entities!AH161="","NO RATE","OK")))</f>
        <v/>
      </c>
      <c r="E180" s="32" t="str">
        <f aca="false">IF(Entities!AS161=0,"",IF(Entities!Y161="","TOTAL MISSING",IF(ABS(N(Entities!W161)+N(Entities!X161)-N(Entities!Y161))*IF(N(Entities!AH161)=0,1,Entities!AH161)&gt;RevTol,"MISMATCH","OK")))</f>
        <v/>
      </c>
      <c r="F180" s="32" t="str">
        <f aca="false">IF(Entities!AS161=0,"",IF(COUNTIF(Entities!I161:U161,"X")=0,"NONE MARKED",IF(AND(UPPER(Entities!U161)="X",Entities!V161=""),"OTHER NOT DESCRIBED","OK")))</f>
        <v/>
      </c>
      <c r="G180" s="32" t="str">
        <f aca="false">IF(Entities!AS161=0,"",IF(AND(N(Entities!W161)+N(Entities!X161)&gt;0,N(Entities!AE161)=0),"REVIEW","OK"))</f>
        <v/>
      </c>
      <c r="H180" s="32" t="str">
        <f aca="false">IF(Entities!AS161=0,"",IF(OR(N(Entities!AC161)&lt;0,N(Entities!AF161)&lt;0),"NEGATIVE","OK"))</f>
        <v/>
      </c>
      <c r="I180" s="32" t="str">
        <f aca="false">IF(Entities!AS161=0,"",IF(MAX(ABS(N(Entities!AA161)),ABS(N(Entities!AB161)))=0,"OK",IF(ABS(N(Entities!AA161)-N(Entities!AB161))/MAX(ABS(N(Entities!AA161)),ABS(N(Entities!AB161)))&gt;TaxGap,"REVIEW","OK")))</f>
        <v/>
      </c>
      <c r="J180" s="32" t="str">
        <f aca="false">IF(Entities!AS161=0,"",IF(Entities!AG161="Yes","OK","CONFIRM"))</f>
        <v/>
      </c>
      <c r="K180" s="32" t="str">
        <f aca="false">IF(Entities!AS161=0,"",IF(AND(Entities!E161="Yes",Entities!F161=""),"MISSING OWNER","OK"))</f>
        <v/>
      </c>
      <c r="L180" s="32" t="str">
        <f aca="false">IF(Entities!AS161=0,"",IF(COUNTIF(Entities!$B$6:$B$205,Entities!B161)&gt;1,"DUPLICATE","OK"))</f>
        <v/>
      </c>
      <c r="M180" s="32" t="str">
        <f aca="false">IF(Entities!AS161=0,"",IF(COUNTIF(C180:L180,"OK")=10,"OK",IF(COUNTIF(C180:L180,"OK")+COUNTIF(C180:L180,"REVIEW")=10,"REVIEW","CHECK")))</f>
        <v/>
      </c>
    </row>
    <row r="181" customFormat="false" ht="15" hidden="false" customHeight="false" outlineLevel="0" collapsed="false">
      <c r="A181" s="31" t="n">
        <v>162</v>
      </c>
      <c r="B181" s="31" t="str">
        <f aca="false">IF(Entities!AS162=0,"",Entities!B162)</f>
        <v/>
      </c>
      <c r="C181" s="32" t="str">
        <f aca="false">IF(Entities!AS162=0,"",IF(Entities!C162="","MISSING",IF(COUNTIF(JurList,Entities!C162)=0,"NOT IN LIST","OK")))</f>
        <v/>
      </c>
      <c r="D181" s="32" t="str">
        <f aca="false">IF(Entities!AS162=0,"",IF(Entities!G162="","MISSING",IF(Entities!AH162="","NO RATE","OK")))</f>
        <v/>
      </c>
      <c r="E181" s="32" t="str">
        <f aca="false">IF(Entities!AS162=0,"",IF(Entities!Y162="","TOTAL MISSING",IF(ABS(N(Entities!W162)+N(Entities!X162)-N(Entities!Y162))*IF(N(Entities!AH162)=0,1,Entities!AH162)&gt;RevTol,"MISMATCH","OK")))</f>
        <v/>
      </c>
      <c r="F181" s="32" t="str">
        <f aca="false">IF(Entities!AS162=0,"",IF(COUNTIF(Entities!I162:U162,"X")=0,"NONE MARKED",IF(AND(UPPER(Entities!U162)="X",Entities!V162=""),"OTHER NOT DESCRIBED","OK")))</f>
        <v/>
      </c>
      <c r="G181" s="32" t="str">
        <f aca="false">IF(Entities!AS162=0,"",IF(AND(N(Entities!W162)+N(Entities!X162)&gt;0,N(Entities!AE162)=0),"REVIEW","OK"))</f>
        <v/>
      </c>
      <c r="H181" s="32" t="str">
        <f aca="false">IF(Entities!AS162=0,"",IF(OR(N(Entities!AC162)&lt;0,N(Entities!AF162)&lt;0),"NEGATIVE","OK"))</f>
        <v/>
      </c>
      <c r="I181" s="32" t="str">
        <f aca="false">IF(Entities!AS162=0,"",IF(MAX(ABS(N(Entities!AA162)),ABS(N(Entities!AB162)))=0,"OK",IF(ABS(N(Entities!AA162)-N(Entities!AB162))/MAX(ABS(N(Entities!AA162)),ABS(N(Entities!AB162)))&gt;TaxGap,"REVIEW","OK")))</f>
        <v/>
      </c>
      <c r="J181" s="32" t="str">
        <f aca="false">IF(Entities!AS162=0,"",IF(Entities!AG162="Yes","OK","CONFIRM"))</f>
        <v/>
      </c>
      <c r="K181" s="32" t="str">
        <f aca="false">IF(Entities!AS162=0,"",IF(AND(Entities!E162="Yes",Entities!F162=""),"MISSING OWNER","OK"))</f>
        <v/>
      </c>
      <c r="L181" s="32" t="str">
        <f aca="false">IF(Entities!AS162=0,"",IF(COUNTIF(Entities!$B$6:$B$205,Entities!B162)&gt;1,"DUPLICATE","OK"))</f>
        <v/>
      </c>
      <c r="M181" s="32" t="str">
        <f aca="false">IF(Entities!AS162=0,"",IF(COUNTIF(C181:L181,"OK")=10,"OK",IF(COUNTIF(C181:L181,"OK")+COUNTIF(C181:L181,"REVIEW")=10,"REVIEW","CHECK")))</f>
        <v/>
      </c>
    </row>
    <row r="182" customFormat="false" ht="15" hidden="false" customHeight="false" outlineLevel="0" collapsed="false">
      <c r="A182" s="31" t="n">
        <v>163</v>
      </c>
      <c r="B182" s="31" t="str">
        <f aca="false">IF(Entities!AS163=0,"",Entities!B163)</f>
        <v/>
      </c>
      <c r="C182" s="32" t="str">
        <f aca="false">IF(Entities!AS163=0,"",IF(Entities!C163="","MISSING",IF(COUNTIF(JurList,Entities!C163)=0,"NOT IN LIST","OK")))</f>
        <v/>
      </c>
      <c r="D182" s="32" t="str">
        <f aca="false">IF(Entities!AS163=0,"",IF(Entities!G163="","MISSING",IF(Entities!AH163="","NO RATE","OK")))</f>
        <v/>
      </c>
      <c r="E182" s="32" t="str">
        <f aca="false">IF(Entities!AS163=0,"",IF(Entities!Y163="","TOTAL MISSING",IF(ABS(N(Entities!W163)+N(Entities!X163)-N(Entities!Y163))*IF(N(Entities!AH163)=0,1,Entities!AH163)&gt;RevTol,"MISMATCH","OK")))</f>
        <v/>
      </c>
      <c r="F182" s="32" t="str">
        <f aca="false">IF(Entities!AS163=0,"",IF(COUNTIF(Entities!I163:U163,"X")=0,"NONE MARKED",IF(AND(UPPER(Entities!U163)="X",Entities!V163=""),"OTHER NOT DESCRIBED","OK")))</f>
        <v/>
      </c>
      <c r="G182" s="32" t="str">
        <f aca="false">IF(Entities!AS163=0,"",IF(AND(N(Entities!W163)+N(Entities!X163)&gt;0,N(Entities!AE163)=0),"REVIEW","OK"))</f>
        <v/>
      </c>
      <c r="H182" s="32" t="str">
        <f aca="false">IF(Entities!AS163=0,"",IF(OR(N(Entities!AC163)&lt;0,N(Entities!AF163)&lt;0),"NEGATIVE","OK"))</f>
        <v/>
      </c>
      <c r="I182" s="32" t="str">
        <f aca="false">IF(Entities!AS163=0,"",IF(MAX(ABS(N(Entities!AA163)),ABS(N(Entities!AB163)))=0,"OK",IF(ABS(N(Entities!AA163)-N(Entities!AB163))/MAX(ABS(N(Entities!AA163)),ABS(N(Entities!AB163)))&gt;TaxGap,"REVIEW","OK")))</f>
        <v/>
      </c>
      <c r="J182" s="32" t="str">
        <f aca="false">IF(Entities!AS163=0,"",IF(Entities!AG163="Yes","OK","CONFIRM"))</f>
        <v/>
      </c>
      <c r="K182" s="32" t="str">
        <f aca="false">IF(Entities!AS163=0,"",IF(AND(Entities!E163="Yes",Entities!F163=""),"MISSING OWNER","OK"))</f>
        <v/>
      </c>
      <c r="L182" s="32" t="str">
        <f aca="false">IF(Entities!AS163=0,"",IF(COUNTIF(Entities!$B$6:$B$205,Entities!B163)&gt;1,"DUPLICATE","OK"))</f>
        <v/>
      </c>
      <c r="M182" s="32" t="str">
        <f aca="false">IF(Entities!AS163=0,"",IF(COUNTIF(C182:L182,"OK")=10,"OK",IF(COUNTIF(C182:L182,"OK")+COUNTIF(C182:L182,"REVIEW")=10,"REVIEW","CHECK")))</f>
        <v/>
      </c>
    </row>
    <row r="183" customFormat="false" ht="15" hidden="false" customHeight="false" outlineLevel="0" collapsed="false">
      <c r="A183" s="31" t="n">
        <v>164</v>
      </c>
      <c r="B183" s="31" t="str">
        <f aca="false">IF(Entities!AS164=0,"",Entities!B164)</f>
        <v/>
      </c>
      <c r="C183" s="32" t="str">
        <f aca="false">IF(Entities!AS164=0,"",IF(Entities!C164="","MISSING",IF(COUNTIF(JurList,Entities!C164)=0,"NOT IN LIST","OK")))</f>
        <v/>
      </c>
      <c r="D183" s="32" t="str">
        <f aca="false">IF(Entities!AS164=0,"",IF(Entities!G164="","MISSING",IF(Entities!AH164="","NO RATE","OK")))</f>
        <v/>
      </c>
      <c r="E183" s="32" t="str">
        <f aca="false">IF(Entities!AS164=0,"",IF(Entities!Y164="","TOTAL MISSING",IF(ABS(N(Entities!W164)+N(Entities!X164)-N(Entities!Y164))*IF(N(Entities!AH164)=0,1,Entities!AH164)&gt;RevTol,"MISMATCH","OK")))</f>
        <v/>
      </c>
      <c r="F183" s="32" t="str">
        <f aca="false">IF(Entities!AS164=0,"",IF(COUNTIF(Entities!I164:U164,"X")=0,"NONE MARKED",IF(AND(UPPER(Entities!U164)="X",Entities!V164=""),"OTHER NOT DESCRIBED","OK")))</f>
        <v/>
      </c>
      <c r="G183" s="32" t="str">
        <f aca="false">IF(Entities!AS164=0,"",IF(AND(N(Entities!W164)+N(Entities!X164)&gt;0,N(Entities!AE164)=0),"REVIEW","OK"))</f>
        <v/>
      </c>
      <c r="H183" s="32" t="str">
        <f aca="false">IF(Entities!AS164=0,"",IF(OR(N(Entities!AC164)&lt;0,N(Entities!AF164)&lt;0),"NEGATIVE","OK"))</f>
        <v/>
      </c>
      <c r="I183" s="32" t="str">
        <f aca="false">IF(Entities!AS164=0,"",IF(MAX(ABS(N(Entities!AA164)),ABS(N(Entities!AB164)))=0,"OK",IF(ABS(N(Entities!AA164)-N(Entities!AB164))/MAX(ABS(N(Entities!AA164)),ABS(N(Entities!AB164)))&gt;TaxGap,"REVIEW","OK")))</f>
        <v/>
      </c>
      <c r="J183" s="32" t="str">
        <f aca="false">IF(Entities!AS164=0,"",IF(Entities!AG164="Yes","OK","CONFIRM"))</f>
        <v/>
      </c>
      <c r="K183" s="32" t="str">
        <f aca="false">IF(Entities!AS164=0,"",IF(AND(Entities!E164="Yes",Entities!F164=""),"MISSING OWNER","OK"))</f>
        <v/>
      </c>
      <c r="L183" s="32" t="str">
        <f aca="false">IF(Entities!AS164=0,"",IF(COUNTIF(Entities!$B$6:$B$205,Entities!B164)&gt;1,"DUPLICATE","OK"))</f>
        <v/>
      </c>
      <c r="M183" s="32" t="str">
        <f aca="false">IF(Entities!AS164=0,"",IF(COUNTIF(C183:L183,"OK")=10,"OK",IF(COUNTIF(C183:L183,"OK")+COUNTIF(C183:L183,"REVIEW")=10,"REVIEW","CHECK")))</f>
        <v/>
      </c>
    </row>
    <row r="184" customFormat="false" ht="15" hidden="false" customHeight="false" outlineLevel="0" collapsed="false">
      <c r="A184" s="31" t="n">
        <v>165</v>
      </c>
      <c r="B184" s="31" t="str">
        <f aca="false">IF(Entities!AS165=0,"",Entities!B165)</f>
        <v/>
      </c>
      <c r="C184" s="32" t="str">
        <f aca="false">IF(Entities!AS165=0,"",IF(Entities!C165="","MISSING",IF(COUNTIF(JurList,Entities!C165)=0,"NOT IN LIST","OK")))</f>
        <v/>
      </c>
      <c r="D184" s="32" t="str">
        <f aca="false">IF(Entities!AS165=0,"",IF(Entities!G165="","MISSING",IF(Entities!AH165="","NO RATE","OK")))</f>
        <v/>
      </c>
      <c r="E184" s="32" t="str">
        <f aca="false">IF(Entities!AS165=0,"",IF(Entities!Y165="","TOTAL MISSING",IF(ABS(N(Entities!W165)+N(Entities!X165)-N(Entities!Y165))*IF(N(Entities!AH165)=0,1,Entities!AH165)&gt;RevTol,"MISMATCH","OK")))</f>
        <v/>
      </c>
      <c r="F184" s="32" t="str">
        <f aca="false">IF(Entities!AS165=0,"",IF(COUNTIF(Entities!I165:U165,"X")=0,"NONE MARKED",IF(AND(UPPER(Entities!U165)="X",Entities!V165=""),"OTHER NOT DESCRIBED","OK")))</f>
        <v/>
      </c>
      <c r="G184" s="32" t="str">
        <f aca="false">IF(Entities!AS165=0,"",IF(AND(N(Entities!W165)+N(Entities!X165)&gt;0,N(Entities!AE165)=0),"REVIEW","OK"))</f>
        <v/>
      </c>
      <c r="H184" s="32" t="str">
        <f aca="false">IF(Entities!AS165=0,"",IF(OR(N(Entities!AC165)&lt;0,N(Entities!AF165)&lt;0),"NEGATIVE","OK"))</f>
        <v/>
      </c>
      <c r="I184" s="32" t="str">
        <f aca="false">IF(Entities!AS165=0,"",IF(MAX(ABS(N(Entities!AA165)),ABS(N(Entities!AB165)))=0,"OK",IF(ABS(N(Entities!AA165)-N(Entities!AB165))/MAX(ABS(N(Entities!AA165)),ABS(N(Entities!AB165)))&gt;TaxGap,"REVIEW","OK")))</f>
        <v/>
      </c>
      <c r="J184" s="32" t="str">
        <f aca="false">IF(Entities!AS165=0,"",IF(Entities!AG165="Yes","OK","CONFIRM"))</f>
        <v/>
      </c>
      <c r="K184" s="32" t="str">
        <f aca="false">IF(Entities!AS165=0,"",IF(AND(Entities!E165="Yes",Entities!F165=""),"MISSING OWNER","OK"))</f>
        <v/>
      </c>
      <c r="L184" s="32" t="str">
        <f aca="false">IF(Entities!AS165=0,"",IF(COUNTIF(Entities!$B$6:$B$205,Entities!B165)&gt;1,"DUPLICATE","OK"))</f>
        <v/>
      </c>
      <c r="M184" s="32" t="str">
        <f aca="false">IF(Entities!AS165=0,"",IF(COUNTIF(C184:L184,"OK")=10,"OK",IF(COUNTIF(C184:L184,"OK")+COUNTIF(C184:L184,"REVIEW")=10,"REVIEW","CHECK")))</f>
        <v/>
      </c>
    </row>
    <row r="185" customFormat="false" ht="15" hidden="false" customHeight="false" outlineLevel="0" collapsed="false">
      <c r="A185" s="31" t="n">
        <v>166</v>
      </c>
      <c r="B185" s="31" t="str">
        <f aca="false">IF(Entities!AS166=0,"",Entities!B166)</f>
        <v/>
      </c>
      <c r="C185" s="32" t="str">
        <f aca="false">IF(Entities!AS166=0,"",IF(Entities!C166="","MISSING",IF(COUNTIF(JurList,Entities!C166)=0,"NOT IN LIST","OK")))</f>
        <v/>
      </c>
      <c r="D185" s="32" t="str">
        <f aca="false">IF(Entities!AS166=0,"",IF(Entities!G166="","MISSING",IF(Entities!AH166="","NO RATE","OK")))</f>
        <v/>
      </c>
      <c r="E185" s="32" t="str">
        <f aca="false">IF(Entities!AS166=0,"",IF(Entities!Y166="","TOTAL MISSING",IF(ABS(N(Entities!W166)+N(Entities!X166)-N(Entities!Y166))*IF(N(Entities!AH166)=0,1,Entities!AH166)&gt;RevTol,"MISMATCH","OK")))</f>
        <v/>
      </c>
      <c r="F185" s="32" t="str">
        <f aca="false">IF(Entities!AS166=0,"",IF(COUNTIF(Entities!I166:U166,"X")=0,"NONE MARKED",IF(AND(UPPER(Entities!U166)="X",Entities!V166=""),"OTHER NOT DESCRIBED","OK")))</f>
        <v/>
      </c>
      <c r="G185" s="32" t="str">
        <f aca="false">IF(Entities!AS166=0,"",IF(AND(N(Entities!W166)+N(Entities!X166)&gt;0,N(Entities!AE166)=0),"REVIEW","OK"))</f>
        <v/>
      </c>
      <c r="H185" s="32" t="str">
        <f aca="false">IF(Entities!AS166=0,"",IF(OR(N(Entities!AC166)&lt;0,N(Entities!AF166)&lt;0),"NEGATIVE","OK"))</f>
        <v/>
      </c>
      <c r="I185" s="32" t="str">
        <f aca="false">IF(Entities!AS166=0,"",IF(MAX(ABS(N(Entities!AA166)),ABS(N(Entities!AB166)))=0,"OK",IF(ABS(N(Entities!AA166)-N(Entities!AB166))/MAX(ABS(N(Entities!AA166)),ABS(N(Entities!AB166)))&gt;TaxGap,"REVIEW","OK")))</f>
        <v/>
      </c>
      <c r="J185" s="32" t="str">
        <f aca="false">IF(Entities!AS166=0,"",IF(Entities!AG166="Yes","OK","CONFIRM"))</f>
        <v/>
      </c>
      <c r="K185" s="32" t="str">
        <f aca="false">IF(Entities!AS166=0,"",IF(AND(Entities!E166="Yes",Entities!F166=""),"MISSING OWNER","OK"))</f>
        <v/>
      </c>
      <c r="L185" s="32" t="str">
        <f aca="false">IF(Entities!AS166=0,"",IF(COUNTIF(Entities!$B$6:$B$205,Entities!B166)&gt;1,"DUPLICATE","OK"))</f>
        <v/>
      </c>
      <c r="M185" s="32" t="str">
        <f aca="false">IF(Entities!AS166=0,"",IF(COUNTIF(C185:L185,"OK")=10,"OK",IF(COUNTIF(C185:L185,"OK")+COUNTIF(C185:L185,"REVIEW")=10,"REVIEW","CHECK")))</f>
        <v/>
      </c>
    </row>
    <row r="186" customFormat="false" ht="15" hidden="false" customHeight="false" outlineLevel="0" collapsed="false">
      <c r="A186" s="31" t="n">
        <v>167</v>
      </c>
      <c r="B186" s="31" t="str">
        <f aca="false">IF(Entities!AS167=0,"",Entities!B167)</f>
        <v/>
      </c>
      <c r="C186" s="32" t="str">
        <f aca="false">IF(Entities!AS167=0,"",IF(Entities!C167="","MISSING",IF(COUNTIF(JurList,Entities!C167)=0,"NOT IN LIST","OK")))</f>
        <v/>
      </c>
      <c r="D186" s="32" t="str">
        <f aca="false">IF(Entities!AS167=0,"",IF(Entities!G167="","MISSING",IF(Entities!AH167="","NO RATE","OK")))</f>
        <v/>
      </c>
      <c r="E186" s="32" t="str">
        <f aca="false">IF(Entities!AS167=0,"",IF(Entities!Y167="","TOTAL MISSING",IF(ABS(N(Entities!W167)+N(Entities!X167)-N(Entities!Y167))*IF(N(Entities!AH167)=0,1,Entities!AH167)&gt;RevTol,"MISMATCH","OK")))</f>
        <v/>
      </c>
      <c r="F186" s="32" t="str">
        <f aca="false">IF(Entities!AS167=0,"",IF(COUNTIF(Entities!I167:U167,"X")=0,"NONE MARKED",IF(AND(UPPER(Entities!U167)="X",Entities!V167=""),"OTHER NOT DESCRIBED","OK")))</f>
        <v/>
      </c>
      <c r="G186" s="32" t="str">
        <f aca="false">IF(Entities!AS167=0,"",IF(AND(N(Entities!W167)+N(Entities!X167)&gt;0,N(Entities!AE167)=0),"REVIEW","OK"))</f>
        <v/>
      </c>
      <c r="H186" s="32" t="str">
        <f aca="false">IF(Entities!AS167=0,"",IF(OR(N(Entities!AC167)&lt;0,N(Entities!AF167)&lt;0),"NEGATIVE","OK"))</f>
        <v/>
      </c>
      <c r="I186" s="32" t="str">
        <f aca="false">IF(Entities!AS167=0,"",IF(MAX(ABS(N(Entities!AA167)),ABS(N(Entities!AB167)))=0,"OK",IF(ABS(N(Entities!AA167)-N(Entities!AB167))/MAX(ABS(N(Entities!AA167)),ABS(N(Entities!AB167)))&gt;TaxGap,"REVIEW","OK")))</f>
        <v/>
      </c>
      <c r="J186" s="32" t="str">
        <f aca="false">IF(Entities!AS167=0,"",IF(Entities!AG167="Yes","OK","CONFIRM"))</f>
        <v/>
      </c>
      <c r="K186" s="32" t="str">
        <f aca="false">IF(Entities!AS167=0,"",IF(AND(Entities!E167="Yes",Entities!F167=""),"MISSING OWNER","OK"))</f>
        <v/>
      </c>
      <c r="L186" s="32" t="str">
        <f aca="false">IF(Entities!AS167=0,"",IF(COUNTIF(Entities!$B$6:$B$205,Entities!B167)&gt;1,"DUPLICATE","OK"))</f>
        <v/>
      </c>
      <c r="M186" s="32" t="str">
        <f aca="false">IF(Entities!AS167=0,"",IF(COUNTIF(C186:L186,"OK")=10,"OK",IF(COUNTIF(C186:L186,"OK")+COUNTIF(C186:L186,"REVIEW")=10,"REVIEW","CHECK")))</f>
        <v/>
      </c>
    </row>
    <row r="187" customFormat="false" ht="15" hidden="false" customHeight="false" outlineLevel="0" collapsed="false">
      <c r="A187" s="31" t="n">
        <v>168</v>
      </c>
      <c r="B187" s="31" t="str">
        <f aca="false">IF(Entities!AS168=0,"",Entities!B168)</f>
        <v/>
      </c>
      <c r="C187" s="32" t="str">
        <f aca="false">IF(Entities!AS168=0,"",IF(Entities!C168="","MISSING",IF(COUNTIF(JurList,Entities!C168)=0,"NOT IN LIST","OK")))</f>
        <v/>
      </c>
      <c r="D187" s="32" t="str">
        <f aca="false">IF(Entities!AS168=0,"",IF(Entities!G168="","MISSING",IF(Entities!AH168="","NO RATE","OK")))</f>
        <v/>
      </c>
      <c r="E187" s="32" t="str">
        <f aca="false">IF(Entities!AS168=0,"",IF(Entities!Y168="","TOTAL MISSING",IF(ABS(N(Entities!W168)+N(Entities!X168)-N(Entities!Y168))*IF(N(Entities!AH168)=0,1,Entities!AH168)&gt;RevTol,"MISMATCH","OK")))</f>
        <v/>
      </c>
      <c r="F187" s="32" t="str">
        <f aca="false">IF(Entities!AS168=0,"",IF(COUNTIF(Entities!I168:U168,"X")=0,"NONE MARKED",IF(AND(UPPER(Entities!U168)="X",Entities!V168=""),"OTHER NOT DESCRIBED","OK")))</f>
        <v/>
      </c>
      <c r="G187" s="32" t="str">
        <f aca="false">IF(Entities!AS168=0,"",IF(AND(N(Entities!W168)+N(Entities!X168)&gt;0,N(Entities!AE168)=0),"REVIEW","OK"))</f>
        <v/>
      </c>
      <c r="H187" s="32" t="str">
        <f aca="false">IF(Entities!AS168=0,"",IF(OR(N(Entities!AC168)&lt;0,N(Entities!AF168)&lt;0),"NEGATIVE","OK"))</f>
        <v/>
      </c>
      <c r="I187" s="32" t="str">
        <f aca="false">IF(Entities!AS168=0,"",IF(MAX(ABS(N(Entities!AA168)),ABS(N(Entities!AB168)))=0,"OK",IF(ABS(N(Entities!AA168)-N(Entities!AB168))/MAX(ABS(N(Entities!AA168)),ABS(N(Entities!AB168)))&gt;TaxGap,"REVIEW","OK")))</f>
        <v/>
      </c>
      <c r="J187" s="32" t="str">
        <f aca="false">IF(Entities!AS168=0,"",IF(Entities!AG168="Yes","OK","CONFIRM"))</f>
        <v/>
      </c>
      <c r="K187" s="32" t="str">
        <f aca="false">IF(Entities!AS168=0,"",IF(AND(Entities!E168="Yes",Entities!F168=""),"MISSING OWNER","OK"))</f>
        <v/>
      </c>
      <c r="L187" s="32" t="str">
        <f aca="false">IF(Entities!AS168=0,"",IF(COUNTIF(Entities!$B$6:$B$205,Entities!B168)&gt;1,"DUPLICATE","OK"))</f>
        <v/>
      </c>
      <c r="M187" s="32" t="str">
        <f aca="false">IF(Entities!AS168=0,"",IF(COUNTIF(C187:L187,"OK")=10,"OK",IF(COUNTIF(C187:L187,"OK")+COUNTIF(C187:L187,"REVIEW")=10,"REVIEW","CHECK")))</f>
        <v/>
      </c>
    </row>
    <row r="188" customFormat="false" ht="15" hidden="false" customHeight="false" outlineLevel="0" collapsed="false">
      <c r="A188" s="31" t="n">
        <v>169</v>
      </c>
      <c r="B188" s="31" t="str">
        <f aca="false">IF(Entities!AS169=0,"",Entities!B169)</f>
        <v/>
      </c>
      <c r="C188" s="32" t="str">
        <f aca="false">IF(Entities!AS169=0,"",IF(Entities!C169="","MISSING",IF(COUNTIF(JurList,Entities!C169)=0,"NOT IN LIST","OK")))</f>
        <v/>
      </c>
      <c r="D188" s="32" t="str">
        <f aca="false">IF(Entities!AS169=0,"",IF(Entities!G169="","MISSING",IF(Entities!AH169="","NO RATE","OK")))</f>
        <v/>
      </c>
      <c r="E188" s="32" t="str">
        <f aca="false">IF(Entities!AS169=0,"",IF(Entities!Y169="","TOTAL MISSING",IF(ABS(N(Entities!W169)+N(Entities!X169)-N(Entities!Y169))*IF(N(Entities!AH169)=0,1,Entities!AH169)&gt;RevTol,"MISMATCH","OK")))</f>
        <v/>
      </c>
      <c r="F188" s="32" t="str">
        <f aca="false">IF(Entities!AS169=0,"",IF(COUNTIF(Entities!I169:U169,"X")=0,"NONE MARKED",IF(AND(UPPER(Entities!U169)="X",Entities!V169=""),"OTHER NOT DESCRIBED","OK")))</f>
        <v/>
      </c>
      <c r="G188" s="32" t="str">
        <f aca="false">IF(Entities!AS169=0,"",IF(AND(N(Entities!W169)+N(Entities!X169)&gt;0,N(Entities!AE169)=0),"REVIEW","OK"))</f>
        <v/>
      </c>
      <c r="H188" s="32" t="str">
        <f aca="false">IF(Entities!AS169=0,"",IF(OR(N(Entities!AC169)&lt;0,N(Entities!AF169)&lt;0),"NEGATIVE","OK"))</f>
        <v/>
      </c>
      <c r="I188" s="32" t="str">
        <f aca="false">IF(Entities!AS169=0,"",IF(MAX(ABS(N(Entities!AA169)),ABS(N(Entities!AB169)))=0,"OK",IF(ABS(N(Entities!AA169)-N(Entities!AB169))/MAX(ABS(N(Entities!AA169)),ABS(N(Entities!AB169)))&gt;TaxGap,"REVIEW","OK")))</f>
        <v/>
      </c>
      <c r="J188" s="32" t="str">
        <f aca="false">IF(Entities!AS169=0,"",IF(Entities!AG169="Yes","OK","CONFIRM"))</f>
        <v/>
      </c>
      <c r="K188" s="32" t="str">
        <f aca="false">IF(Entities!AS169=0,"",IF(AND(Entities!E169="Yes",Entities!F169=""),"MISSING OWNER","OK"))</f>
        <v/>
      </c>
      <c r="L188" s="32" t="str">
        <f aca="false">IF(Entities!AS169=0,"",IF(COUNTIF(Entities!$B$6:$B$205,Entities!B169)&gt;1,"DUPLICATE","OK"))</f>
        <v/>
      </c>
      <c r="M188" s="32" t="str">
        <f aca="false">IF(Entities!AS169=0,"",IF(COUNTIF(C188:L188,"OK")=10,"OK",IF(COUNTIF(C188:L188,"OK")+COUNTIF(C188:L188,"REVIEW")=10,"REVIEW","CHECK")))</f>
        <v/>
      </c>
    </row>
    <row r="189" customFormat="false" ht="15" hidden="false" customHeight="false" outlineLevel="0" collapsed="false">
      <c r="A189" s="31" t="n">
        <v>170</v>
      </c>
      <c r="B189" s="31" t="str">
        <f aca="false">IF(Entities!AS170=0,"",Entities!B170)</f>
        <v/>
      </c>
      <c r="C189" s="32" t="str">
        <f aca="false">IF(Entities!AS170=0,"",IF(Entities!C170="","MISSING",IF(COUNTIF(JurList,Entities!C170)=0,"NOT IN LIST","OK")))</f>
        <v/>
      </c>
      <c r="D189" s="32" t="str">
        <f aca="false">IF(Entities!AS170=0,"",IF(Entities!G170="","MISSING",IF(Entities!AH170="","NO RATE","OK")))</f>
        <v/>
      </c>
      <c r="E189" s="32" t="str">
        <f aca="false">IF(Entities!AS170=0,"",IF(Entities!Y170="","TOTAL MISSING",IF(ABS(N(Entities!W170)+N(Entities!X170)-N(Entities!Y170))*IF(N(Entities!AH170)=0,1,Entities!AH170)&gt;RevTol,"MISMATCH","OK")))</f>
        <v/>
      </c>
      <c r="F189" s="32" t="str">
        <f aca="false">IF(Entities!AS170=0,"",IF(COUNTIF(Entities!I170:U170,"X")=0,"NONE MARKED",IF(AND(UPPER(Entities!U170)="X",Entities!V170=""),"OTHER NOT DESCRIBED","OK")))</f>
        <v/>
      </c>
      <c r="G189" s="32" t="str">
        <f aca="false">IF(Entities!AS170=0,"",IF(AND(N(Entities!W170)+N(Entities!X170)&gt;0,N(Entities!AE170)=0),"REVIEW","OK"))</f>
        <v/>
      </c>
      <c r="H189" s="32" t="str">
        <f aca="false">IF(Entities!AS170=0,"",IF(OR(N(Entities!AC170)&lt;0,N(Entities!AF170)&lt;0),"NEGATIVE","OK"))</f>
        <v/>
      </c>
      <c r="I189" s="32" t="str">
        <f aca="false">IF(Entities!AS170=0,"",IF(MAX(ABS(N(Entities!AA170)),ABS(N(Entities!AB170)))=0,"OK",IF(ABS(N(Entities!AA170)-N(Entities!AB170))/MAX(ABS(N(Entities!AA170)),ABS(N(Entities!AB170)))&gt;TaxGap,"REVIEW","OK")))</f>
        <v/>
      </c>
      <c r="J189" s="32" t="str">
        <f aca="false">IF(Entities!AS170=0,"",IF(Entities!AG170="Yes","OK","CONFIRM"))</f>
        <v/>
      </c>
      <c r="K189" s="32" t="str">
        <f aca="false">IF(Entities!AS170=0,"",IF(AND(Entities!E170="Yes",Entities!F170=""),"MISSING OWNER","OK"))</f>
        <v/>
      </c>
      <c r="L189" s="32" t="str">
        <f aca="false">IF(Entities!AS170=0,"",IF(COUNTIF(Entities!$B$6:$B$205,Entities!B170)&gt;1,"DUPLICATE","OK"))</f>
        <v/>
      </c>
      <c r="M189" s="32" t="str">
        <f aca="false">IF(Entities!AS170=0,"",IF(COUNTIF(C189:L189,"OK")=10,"OK",IF(COUNTIF(C189:L189,"OK")+COUNTIF(C189:L189,"REVIEW")=10,"REVIEW","CHECK")))</f>
        <v/>
      </c>
    </row>
    <row r="190" customFormat="false" ht="15" hidden="false" customHeight="false" outlineLevel="0" collapsed="false">
      <c r="A190" s="31" t="n">
        <v>171</v>
      </c>
      <c r="B190" s="31" t="str">
        <f aca="false">IF(Entities!AS171=0,"",Entities!B171)</f>
        <v/>
      </c>
      <c r="C190" s="32" t="str">
        <f aca="false">IF(Entities!AS171=0,"",IF(Entities!C171="","MISSING",IF(COUNTIF(JurList,Entities!C171)=0,"NOT IN LIST","OK")))</f>
        <v/>
      </c>
      <c r="D190" s="32" t="str">
        <f aca="false">IF(Entities!AS171=0,"",IF(Entities!G171="","MISSING",IF(Entities!AH171="","NO RATE","OK")))</f>
        <v/>
      </c>
      <c r="E190" s="32" t="str">
        <f aca="false">IF(Entities!AS171=0,"",IF(Entities!Y171="","TOTAL MISSING",IF(ABS(N(Entities!W171)+N(Entities!X171)-N(Entities!Y171))*IF(N(Entities!AH171)=0,1,Entities!AH171)&gt;RevTol,"MISMATCH","OK")))</f>
        <v/>
      </c>
      <c r="F190" s="32" t="str">
        <f aca="false">IF(Entities!AS171=0,"",IF(COUNTIF(Entities!I171:U171,"X")=0,"NONE MARKED",IF(AND(UPPER(Entities!U171)="X",Entities!V171=""),"OTHER NOT DESCRIBED","OK")))</f>
        <v/>
      </c>
      <c r="G190" s="32" t="str">
        <f aca="false">IF(Entities!AS171=0,"",IF(AND(N(Entities!W171)+N(Entities!X171)&gt;0,N(Entities!AE171)=0),"REVIEW","OK"))</f>
        <v/>
      </c>
      <c r="H190" s="32" t="str">
        <f aca="false">IF(Entities!AS171=0,"",IF(OR(N(Entities!AC171)&lt;0,N(Entities!AF171)&lt;0),"NEGATIVE","OK"))</f>
        <v/>
      </c>
      <c r="I190" s="32" t="str">
        <f aca="false">IF(Entities!AS171=0,"",IF(MAX(ABS(N(Entities!AA171)),ABS(N(Entities!AB171)))=0,"OK",IF(ABS(N(Entities!AA171)-N(Entities!AB171))/MAX(ABS(N(Entities!AA171)),ABS(N(Entities!AB171)))&gt;TaxGap,"REVIEW","OK")))</f>
        <v/>
      </c>
      <c r="J190" s="32" t="str">
        <f aca="false">IF(Entities!AS171=0,"",IF(Entities!AG171="Yes","OK","CONFIRM"))</f>
        <v/>
      </c>
      <c r="K190" s="32" t="str">
        <f aca="false">IF(Entities!AS171=0,"",IF(AND(Entities!E171="Yes",Entities!F171=""),"MISSING OWNER","OK"))</f>
        <v/>
      </c>
      <c r="L190" s="32" t="str">
        <f aca="false">IF(Entities!AS171=0,"",IF(COUNTIF(Entities!$B$6:$B$205,Entities!B171)&gt;1,"DUPLICATE","OK"))</f>
        <v/>
      </c>
      <c r="M190" s="32" t="str">
        <f aca="false">IF(Entities!AS171=0,"",IF(COUNTIF(C190:L190,"OK")=10,"OK",IF(COUNTIF(C190:L190,"OK")+COUNTIF(C190:L190,"REVIEW")=10,"REVIEW","CHECK")))</f>
        <v/>
      </c>
    </row>
    <row r="191" customFormat="false" ht="15" hidden="false" customHeight="false" outlineLevel="0" collapsed="false">
      <c r="A191" s="31" t="n">
        <v>172</v>
      </c>
      <c r="B191" s="31" t="str">
        <f aca="false">IF(Entities!AS172=0,"",Entities!B172)</f>
        <v/>
      </c>
      <c r="C191" s="32" t="str">
        <f aca="false">IF(Entities!AS172=0,"",IF(Entities!C172="","MISSING",IF(COUNTIF(JurList,Entities!C172)=0,"NOT IN LIST","OK")))</f>
        <v/>
      </c>
      <c r="D191" s="32" t="str">
        <f aca="false">IF(Entities!AS172=0,"",IF(Entities!G172="","MISSING",IF(Entities!AH172="","NO RATE","OK")))</f>
        <v/>
      </c>
      <c r="E191" s="32" t="str">
        <f aca="false">IF(Entities!AS172=0,"",IF(Entities!Y172="","TOTAL MISSING",IF(ABS(N(Entities!W172)+N(Entities!X172)-N(Entities!Y172))*IF(N(Entities!AH172)=0,1,Entities!AH172)&gt;RevTol,"MISMATCH","OK")))</f>
        <v/>
      </c>
      <c r="F191" s="32" t="str">
        <f aca="false">IF(Entities!AS172=0,"",IF(COUNTIF(Entities!I172:U172,"X")=0,"NONE MARKED",IF(AND(UPPER(Entities!U172)="X",Entities!V172=""),"OTHER NOT DESCRIBED","OK")))</f>
        <v/>
      </c>
      <c r="G191" s="32" t="str">
        <f aca="false">IF(Entities!AS172=0,"",IF(AND(N(Entities!W172)+N(Entities!X172)&gt;0,N(Entities!AE172)=0),"REVIEW","OK"))</f>
        <v/>
      </c>
      <c r="H191" s="32" t="str">
        <f aca="false">IF(Entities!AS172=0,"",IF(OR(N(Entities!AC172)&lt;0,N(Entities!AF172)&lt;0),"NEGATIVE","OK"))</f>
        <v/>
      </c>
      <c r="I191" s="32" t="str">
        <f aca="false">IF(Entities!AS172=0,"",IF(MAX(ABS(N(Entities!AA172)),ABS(N(Entities!AB172)))=0,"OK",IF(ABS(N(Entities!AA172)-N(Entities!AB172))/MAX(ABS(N(Entities!AA172)),ABS(N(Entities!AB172)))&gt;TaxGap,"REVIEW","OK")))</f>
        <v/>
      </c>
      <c r="J191" s="32" t="str">
        <f aca="false">IF(Entities!AS172=0,"",IF(Entities!AG172="Yes","OK","CONFIRM"))</f>
        <v/>
      </c>
      <c r="K191" s="32" t="str">
        <f aca="false">IF(Entities!AS172=0,"",IF(AND(Entities!E172="Yes",Entities!F172=""),"MISSING OWNER","OK"))</f>
        <v/>
      </c>
      <c r="L191" s="32" t="str">
        <f aca="false">IF(Entities!AS172=0,"",IF(COUNTIF(Entities!$B$6:$B$205,Entities!B172)&gt;1,"DUPLICATE","OK"))</f>
        <v/>
      </c>
      <c r="M191" s="32" t="str">
        <f aca="false">IF(Entities!AS172=0,"",IF(COUNTIF(C191:L191,"OK")=10,"OK",IF(COUNTIF(C191:L191,"OK")+COUNTIF(C191:L191,"REVIEW")=10,"REVIEW","CHECK")))</f>
        <v/>
      </c>
    </row>
    <row r="192" customFormat="false" ht="15" hidden="false" customHeight="false" outlineLevel="0" collapsed="false">
      <c r="A192" s="31" t="n">
        <v>173</v>
      </c>
      <c r="B192" s="31" t="str">
        <f aca="false">IF(Entities!AS173=0,"",Entities!B173)</f>
        <v/>
      </c>
      <c r="C192" s="32" t="str">
        <f aca="false">IF(Entities!AS173=0,"",IF(Entities!C173="","MISSING",IF(COUNTIF(JurList,Entities!C173)=0,"NOT IN LIST","OK")))</f>
        <v/>
      </c>
      <c r="D192" s="32" t="str">
        <f aca="false">IF(Entities!AS173=0,"",IF(Entities!G173="","MISSING",IF(Entities!AH173="","NO RATE","OK")))</f>
        <v/>
      </c>
      <c r="E192" s="32" t="str">
        <f aca="false">IF(Entities!AS173=0,"",IF(Entities!Y173="","TOTAL MISSING",IF(ABS(N(Entities!W173)+N(Entities!X173)-N(Entities!Y173))*IF(N(Entities!AH173)=0,1,Entities!AH173)&gt;RevTol,"MISMATCH","OK")))</f>
        <v/>
      </c>
      <c r="F192" s="32" t="str">
        <f aca="false">IF(Entities!AS173=0,"",IF(COUNTIF(Entities!I173:U173,"X")=0,"NONE MARKED",IF(AND(UPPER(Entities!U173)="X",Entities!V173=""),"OTHER NOT DESCRIBED","OK")))</f>
        <v/>
      </c>
      <c r="G192" s="32" t="str">
        <f aca="false">IF(Entities!AS173=0,"",IF(AND(N(Entities!W173)+N(Entities!X173)&gt;0,N(Entities!AE173)=0),"REVIEW","OK"))</f>
        <v/>
      </c>
      <c r="H192" s="32" t="str">
        <f aca="false">IF(Entities!AS173=0,"",IF(OR(N(Entities!AC173)&lt;0,N(Entities!AF173)&lt;0),"NEGATIVE","OK"))</f>
        <v/>
      </c>
      <c r="I192" s="32" t="str">
        <f aca="false">IF(Entities!AS173=0,"",IF(MAX(ABS(N(Entities!AA173)),ABS(N(Entities!AB173)))=0,"OK",IF(ABS(N(Entities!AA173)-N(Entities!AB173))/MAX(ABS(N(Entities!AA173)),ABS(N(Entities!AB173)))&gt;TaxGap,"REVIEW","OK")))</f>
        <v/>
      </c>
      <c r="J192" s="32" t="str">
        <f aca="false">IF(Entities!AS173=0,"",IF(Entities!AG173="Yes","OK","CONFIRM"))</f>
        <v/>
      </c>
      <c r="K192" s="32" t="str">
        <f aca="false">IF(Entities!AS173=0,"",IF(AND(Entities!E173="Yes",Entities!F173=""),"MISSING OWNER","OK"))</f>
        <v/>
      </c>
      <c r="L192" s="32" t="str">
        <f aca="false">IF(Entities!AS173=0,"",IF(COUNTIF(Entities!$B$6:$B$205,Entities!B173)&gt;1,"DUPLICATE","OK"))</f>
        <v/>
      </c>
      <c r="M192" s="32" t="str">
        <f aca="false">IF(Entities!AS173=0,"",IF(COUNTIF(C192:L192,"OK")=10,"OK",IF(COUNTIF(C192:L192,"OK")+COUNTIF(C192:L192,"REVIEW")=10,"REVIEW","CHECK")))</f>
        <v/>
      </c>
    </row>
    <row r="193" customFormat="false" ht="15" hidden="false" customHeight="false" outlineLevel="0" collapsed="false">
      <c r="A193" s="31" t="n">
        <v>174</v>
      </c>
      <c r="B193" s="31" t="str">
        <f aca="false">IF(Entities!AS174=0,"",Entities!B174)</f>
        <v/>
      </c>
      <c r="C193" s="32" t="str">
        <f aca="false">IF(Entities!AS174=0,"",IF(Entities!C174="","MISSING",IF(COUNTIF(JurList,Entities!C174)=0,"NOT IN LIST","OK")))</f>
        <v/>
      </c>
      <c r="D193" s="32" t="str">
        <f aca="false">IF(Entities!AS174=0,"",IF(Entities!G174="","MISSING",IF(Entities!AH174="","NO RATE","OK")))</f>
        <v/>
      </c>
      <c r="E193" s="32" t="str">
        <f aca="false">IF(Entities!AS174=0,"",IF(Entities!Y174="","TOTAL MISSING",IF(ABS(N(Entities!W174)+N(Entities!X174)-N(Entities!Y174))*IF(N(Entities!AH174)=0,1,Entities!AH174)&gt;RevTol,"MISMATCH","OK")))</f>
        <v/>
      </c>
      <c r="F193" s="32" t="str">
        <f aca="false">IF(Entities!AS174=0,"",IF(COUNTIF(Entities!I174:U174,"X")=0,"NONE MARKED",IF(AND(UPPER(Entities!U174)="X",Entities!V174=""),"OTHER NOT DESCRIBED","OK")))</f>
        <v/>
      </c>
      <c r="G193" s="32" t="str">
        <f aca="false">IF(Entities!AS174=0,"",IF(AND(N(Entities!W174)+N(Entities!X174)&gt;0,N(Entities!AE174)=0),"REVIEW","OK"))</f>
        <v/>
      </c>
      <c r="H193" s="32" t="str">
        <f aca="false">IF(Entities!AS174=0,"",IF(OR(N(Entities!AC174)&lt;0,N(Entities!AF174)&lt;0),"NEGATIVE","OK"))</f>
        <v/>
      </c>
      <c r="I193" s="32" t="str">
        <f aca="false">IF(Entities!AS174=0,"",IF(MAX(ABS(N(Entities!AA174)),ABS(N(Entities!AB174)))=0,"OK",IF(ABS(N(Entities!AA174)-N(Entities!AB174))/MAX(ABS(N(Entities!AA174)),ABS(N(Entities!AB174)))&gt;TaxGap,"REVIEW","OK")))</f>
        <v/>
      </c>
      <c r="J193" s="32" t="str">
        <f aca="false">IF(Entities!AS174=0,"",IF(Entities!AG174="Yes","OK","CONFIRM"))</f>
        <v/>
      </c>
      <c r="K193" s="32" t="str">
        <f aca="false">IF(Entities!AS174=0,"",IF(AND(Entities!E174="Yes",Entities!F174=""),"MISSING OWNER","OK"))</f>
        <v/>
      </c>
      <c r="L193" s="32" t="str">
        <f aca="false">IF(Entities!AS174=0,"",IF(COUNTIF(Entities!$B$6:$B$205,Entities!B174)&gt;1,"DUPLICATE","OK"))</f>
        <v/>
      </c>
      <c r="M193" s="32" t="str">
        <f aca="false">IF(Entities!AS174=0,"",IF(COUNTIF(C193:L193,"OK")=10,"OK",IF(COUNTIF(C193:L193,"OK")+COUNTIF(C193:L193,"REVIEW")=10,"REVIEW","CHECK")))</f>
        <v/>
      </c>
    </row>
    <row r="194" customFormat="false" ht="15" hidden="false" customHeight="false" outlineLevel="0" collapsed="false">
      <c r="A194" s="31" t="n">
        <v>175</v>
      </c>
      <c r="B194" s="31" t="str">
        <f aca="false">IF(Entities!AS175=0,"",Entities!B175)</f>
        <v/>
      </c>
      <c r="C194" s="32" t="str">
        <f aca="false">IF(Entities!AS175=0,"",IF(Entities!C175="","MISSING",IF(COUNTIF(JurList,Entities!C175)=0,"NOT IN LIST","OK")))</f>
        <v/>
      </c>
      <c r="D194" s="32" t="str">
        <f aca="false">IF(Entities!AS175=0,"",IF(Entities!G175="","MISSING",IF(Entities!AH175="","NO RATE","OK")))</f>
        <v/>
      </c>
      <c r="E194" s="32" t="str">
        <f aca="false">IF(Entities!AS175=0,"",IF(Entities!Y175="","TOTAL MISSING",IF(ABS(N(Entities!W175)+N(Entities!X175)-N(Entities!Y175))*IF(N(Entities!AH175)=0,1,Entities!AH175)&gt;RevTol,"MISMATCH","OK")))</f>
        <v/>
      </c>
      <c r="F194" s="32" t="str">
        <f aca="false">IF(Entities!AS175=0,"",IF(COUNTIF(Entities!I175:U175,"X")=0,"NONE MARKED",IF(AND(UPPER(Entities!U175)="X",Entities!V175=""),"OTHER NOT DESCRIBED","OK")))</f>
        <v/>
      </c>
      <c r="G194" s="32" t="str">
        <f aca="false">IF(Entities!AS175=0,"",IF(AND(N(Entities!W175)+N(Entities!X175)&gt;0,N(Entities!AE175)=0),"REVIEW","OK"))</f>
        <v/>
      </c>
      <c r="H194" s="32" t="str">
        <f aca="false">IF(Entities!AS175=0,"",IF(OR(N(Entities!AC175)&lt;0,N(Entities!AF175)&lt;0),"NEGATIVE","OK"))</f>
        <v/>
      </c>
      <c r="I194" s="32" t="str">
        <f aca="false">IF(Entities!AS175=0,"",IF(MAX(ABS(N(Entities!AA175)),ABS(N(Entities!AB175)))=0,"OK",IF(ABS(N(Entities!AA175)-N(Entities!AB175))/MAX(ABS(N(Entities!AA175)),ABS(N(Entities!AB175)))&gt;TaxGap,"REVIEW","OK")))</f>
        <v/>
      </c>
      <c r="J194" s="32" t="str">
        <f aca="false">IF(Entities!AS175=0,"",IF(Entities!AG175="Yes","OK","CONFIRM"))</f>
        <v/>
      </c>
      <c r="K194" s="32" t="str">
        <f aca="false">IF(Entities!AS175=0,"",IF(AND(Entities!E175="Yes",Entities!F175=""),"MISSING OWNER","OK"))</f>
        <v/>
      </c>
      <c r="L194" s="32" t="str">
        <f aca="false">IF(Entities!AS175=0,"",IF(COUNTIF(Entities!$B$6:$B$205,Entities!B175)&gt;1,"DUPLICATE","OK"))</f>
        <v/>
      </c>
      <c r="M194" s="32" t="str">
        <f aca="false">IF(Entities!AS175=0,"",IF(COUNTIF(C194:L194,"OK")=10,"OK",IF(COUNTIF(C194:L194,"OK")+COUNTIF(C194:L194,"REVIEW")=10,"REVIEW","CHECK")))</f>
        <v/>
      </c>
    </row>
    <row r="195" customFormat="false" ht="15" hidden="false" customHeight="false" outlineLevel="0" collapsed="false">
      <c r="A195" s="31" t="n">
        <v>176</v>
      </c>
      <c r="B195" s="31" t="str">
        <f aca="false">IF(Entities!AS176=0,"",Entities!B176)</f>
        <v/>
      </c>
      <c r="C195" s="32" t="str">
        <f aca="false">IF(Entities!AS176=0,"",IF(Entities!C176="","MISSING",IF(COUNTIF(JurList,Entities!C176)=0,"NOT IN LIST","OK")))</f>
        <v/>
      </c>
      <c r="D195" s="32" t="str">
        <f aca="false">IF(Entities!AS176=0,"",IF(Entities!G176="","MISSING",IF(Entities!AH176="","NO RATE","OK")))</f>
        <v/>
      </c>
      <c r="E195" s="32" t="str">
        <f aca="false">IF(Entities!AS176=0,"",IF(Entities!Y176="","TOTAL MISSING",IF(ABS(N(Entities!W176)+N(Entities!X176)-N(Entities!Y176))*IF(N(Entities!AH176)=0,1,Entities!AH176)&gt;RevTol,"MISMATCH","OK")))</f>
        <v/>
      </c>
      <c r="F195" s="32" t="str">
        <f aca="false">IF(Entities!AS176=0,"",IF(COUNTIF(Entities!I176:U176,"X")=0,"NONE MARKED",IF(AND(UPPER(Entities!U176)="X",Entities!V176=""),"OTHER NOT DESCRIBED","OK")))</f>
        <v/>
      </c>
      <c r="G195" s="32" t="str">
        <f aca="false">IF(Entities!AS176=0,"",IF(AND(N(Entities!W176)+N(Entities!X176)&gt;0,N(Entities!AE176)=0),"REVIEW","OK"))</f>
        <v/>
      </c>
      <c r="H195" s="32" t="str">
        <f aca="false">IF(Entities!AS176=0,"",IF(OR(N(Entities!AC176)&lt;0,N(Entities!AF176)&lt;0),"NEGATIVE","OK"))</f>
        <v/>
      </c>
      <c r="I195" s="32" t="str">
        <f aca="false">IF(Entities!AS176=0,"",IF(MAX(ABS(N(Entities!AA176)),ABS(N(Entities!AB176)))=0,"OK",IF(ABS(N(Entities!AA176)-N(Entities!AB176))/MAX(ABS(N(Entities!AA176)),ABS(N(Entities!AB176)))&gt;TaxGap,"REVIEW","OK")))</f>
        <v/>
      </c>
      <c r="J195" s="32" t="str">
        <f aca="false">IF(Entities!AS176=0,"",IF(Entities!AG176="Yes","OK","CONFIRM"))</f>
        <v/>
      </c>
      <c r="K195" s="32" t="str">
        <f aca="false">IF(Entities!AS176=0,"",IF(AND(Entities!E176="Yes",Entities!F176=""),"MISSING OWNER","OK"))</f>
        <v/>
      </c>
      <c r="L195" s="32" t="str">
        <f aca="false">IF(Entities!AS176=0,"",IF(COUNTIF(Entities!$B$6:$B$205,Entities!B176)&gt;1,"DUPLICATE","OK"))</f>
        <v/>
      </c>
      <c r="M195" s="32" t="str">
        <f aca="false">IF(Entities!AS176=0,"",IF(COUNTIF(C195:L195,"OK")=10,"OK",IF(COUNTIF(C195:L195,"OK")+COUNTIF(C195:L195,"REVIEW")=10,"REVIEW","CHECK")))</f>
        <v/>
      </c>
    </row>
    <row r="196" customFormat="false" ht="15" hidden="false" customHeight="false" outlineLevel="0" collapsed="false">
      <c r="A196" s="31" t="n">
        <v>177</v>
      </c>
      <c r="B196" s="31" t="str">
        <f aca="false">IF(Entities!AS177=0,"",Entities!B177)</f>
        <v/>
      </c>
      <c r="C196" s="32" t="str">
        <f aca="false">IF(Entities!AS177=0,"",IF(Entities!C177="","MISSING",IF(COUNTIF(JurList,Entities!C177)=0,"NOT IN LIST","OK")))</f>
        <v/>
      </c>
      <c r="D196" s="32" t="str">
        <f aca="false">IF(Entities!AS177=0,"",IF(Entities!G177="","MISSING",IF(Entities!AH177="","NO RATE","OK")))</f>
        <v/>
      </c>
      <c r="E196" s="32" t="str">
        <f aca="false">IF(Entities!AS177=0,"",IF(Entities!Y177="","TOTAL MISSING",IF(ABS(N(Entities!W177)+N(Entities!X177)-N(Entities!Y177))*IF(N(Entities!AH177)=0,1,Entities!AH177)&gt;RevTol,"MISMATCH","OK")))</f>
        <v/>
      </c>
      <c r="F196" s="32" t="str">
        <f aca="false">IF(Entities!AS177=0,"",IF(COUNTIF(Entities!I177:U177,"X")=0,"NONE MARKED",IF(AND(UPPER(Entities!U177)="X",Entities!V177=""),"OTHER NOT DESCRIBED","OK")))</f>
        <v/>
      </c>
      <c r="G196" s="32" t="str">
        <f aca="false">IF(Entities!AS177=0,"",IF(AND(N(Entities!W177)+N(Entities!X177)&gt;0,N(Entities!AE177)=0),"REVIEW","OK"))</f>
        <v/>
      </c>
      <c r="H196" s="32" t="str">
        <f aca="false">IF(Entities!AS177=0,"",IF(OR(N(Entities!AC177)&lt;0,N(Entities!AF177)&lt;0),"NEGATIVE","OK"))</f>
        <v/>
      </c>
      <c r="I196" s="32" t="str">
        <f aca="false">IF(Entities!AS177=0,"",IF(MAX(ABS(N(Entities!AA177)),ABS(N(Entities!AB177)))=0,"OK",IF(ABS(N(Entities!AA177)-N(Entities!AB177))/MAX(ABS(N(Entities!AA177)),ABS(N(Entities!AB177)))&gt;TaxGap,"REVIEW","OK")))</f>
        <v/>
      </c>
      <c r="J196" s="32" t="str">
        <f aca="false">IF(Entities!AS177=0,"",IF(Entities!AG177="Yes","OK","CONFIRM"))</f>
        <v/>
      </c>
      <c r="K196" s="32" t="str">
        <f aca="false">IF(Entities!AS177=0,"",IF(AND(Entities!E177="Yes",Entities!F177=""),"MISSING OWNER","OK"))</f>
        <v/>
      </c>
      <c r="L196" s="32" t="str">
        <f aca="false">IF(Entities!AS177=0,"",IF(COUNTIF(Entities!$B$6:$B$205,Entities!B177)&gt;1,"DUPLICATE","OK"))</f>
        <v/>
      </c>
      <c r="M196" s="32" t="str">
        <f aca="false">IF(Entities!AS177=0,"",IF(COUNTIF(C196:L196,"OK")=10,"OK",IF(COUNTIF(C196:L196,"OK")+COUNTIF(C196:L196,"REVIEW")=10,"REVIEW","CHECK")))</f>
        <v/>
      </c>
    </row>
    <row r="197" customFormat="false" ht="15" hidden="false" customHeight="false" outlineLevel="0" collapsed="false">
      <c r="A197" s="31" t="n">
        <v>178</v>
      </c>
      <c r="B197" s="31" t="str">
        <f aca="false">IF(Entities!AS178=0,"",Entities!B178)</f>
        <v/>
      </c>
      <c r="C197" s="32" t="str">
        <f aca="false">IF(Entities!AS178=0,"",IF(Entities!C178="","MISSING",IF(COUNTIF(JurList,Entities!C178)=0,"NOT IN LIST","OK")))</f>
        <v/>
      </c>
      <c r="D197" s="32" t="str">
        <f aca="false">IF(Entities!AS178=0,"",IF(Entities!G178="","MISSING",IF(Entities!AH178="","NO RATE","OK")))</f>
        <v/>
      </c>
      <c r="E197" s="32" t="str">
        <f aca="false">IF(Entities!AS178=0,"",IF(Entities!Y178="","TOTAL MISSING",IF(ABS(N(Entities!W178)+N(Entities!X178)-N(Entities!Y178))*IF(N(Entities!AH178)=0,1,Entities!AH178)&gt;RevTol,"MISMATCH","OK")))</f>
        <v/>
      </c>
      <c r="F197" s="32" t="str">
        <f aca="false">IF(Entities!AS178=0,"",IF(COUNTIF(Entities!I178:U178,"X")=0,"NONE MARKED",IF(AND(UPPER(Entities!U178)="X",Entities!V178=""),"OTHER NOT DESCRIBED","OK")))</f>
        <v/>
      </c>
      <c r="G197" s="32" t="str">
        <f aca="false">IF(Entities!AS178=0,"",IF(AND(N(Entities!W178)+N(Entities!X178)&gt;0,N(Entities!AE178)=0),"REVIEW","OK"))</f>
        <v/>
      </c>
      <c r="H197" s="32" t="str">
        <f aca="false">IF(Entities!AS178=0,"",IF(OR(N(Entities!AC178)&lt;0,N(Entities!AF178)&lt;0),"NEGATIVE","OK"))</f>
        <v/>
      </c>
      <c r="I197" s="32" t="str">
        <f aca="false">IF(Entities!AS178=0,"",IF(MAX(ABS(N(Entities!AA178)),ABS(N(Entities!AB178)))=0,"OK",IF(ABS(N(Entities!AA178)-N(Entities!AB178))/MAX(ABS(N(Entities!AA178)),ABS(N(Entities!AB178)))&gt;TaxGap,"REVIEW","OK")))</f>
        <v/>
      </c>
      <c r="J197" s="32" t="str">
        <f aca="false">IF(Entities!AS178=0,"",IF(Entities!AG178="Yes","OK","CONFIRM"))</f>
        <v/>
      </c>
      <c r="K197" s="32" t="str">
        <f aca="false">IF(Entities!AS178=0,"",IF(AND(Entities!E178="Yes",Entities!F178=""),"MISSING OWNER","OK"))</f>
        <v/>
      </c>
      <c r="L197" s="32" t="str">
        <f aca="false">IF(Entities!AS178=0,"",IF(COUNTIF(Entities!$B$6:$B$205,Entities!B178)&gt;1,"DUPLICATE","OK"))</f>
        <v/>
      </c>
      <c r="M197" s="32" t="str">
        <f aca="false">IF(Entities!AS178=0,"",IF(COUNTIF(C197:L197,"OK")=10,"OK",IF(COUNTIF(C197:L197,"OK")+COUNTIF(C197:L197,"REVIEW")=10,"REVIEW","CHECK")))</f>
        <v/>
      </c>
    </row>
    <row r="198" customFormat="false" ht="15" hidden="false" customHeight="false" outlineLevel="0" collapsed="false">
      <c r="A198" s="31" t="n">
        <v>179</v>
      </c>
      <c r="B198" s="31" t="str">
        <f aca="false">IF(Entities!AS179=0,"",Entities!B179)</f>
        <v/>
      </c>
      <c r="C198" s="32" t="str">
        <f aca="false">IF(Entities!AS179=0,"",IF(Entities!C179="","MISSING",IF(COUNTIF(JurList,Entities!C179)=0,"NOT IN LIST","OK")))</f>
        <v/>
      </c>
      <c r="D198" s="32" t="str">
        <f aca="false">IF(Entities!AS179=0,"",IF(Entities!G179="","MISSING",IF(Entities!AH179="","NO RATE","OK")))</f>
        <v/>
      </c>
      <c r="E198" s="32" t="str">
        <f aca="false">IF(Entities!AS179=0,"",IF(Entities!Y179="","TOTAL MISSING",IF(ABS(N(Entities!W179)+N(Entities!X179)-N(Entities!Y179))*IF(N(Entities!AH179)=0,1,Entities!AH179)&gt;RevTol,"MISMATCH","OK")))</f>
        <v/>
      </c>
      <c r="F198" s="32" t="str">
        <f aca="false">IF(Entities!AS179=0,"",IF(COUNTIF(Entities!I179:U179,"X")=0,"NONE MARKED",IF(AND(UPPER(Entities!U179)="X",Entities!V179=""),"OTHER NOT DESCRIBED","OK")))</f>
        <v/>
      </c>
      <c r="G198" s="32" t="str">
        <f aca="false">IF(Entities!AS179=0,"",IF(AND(N(Entities!W179)+N(Entities!X179)&gt;0,N(Entities!AE179)=0),"REVIEW","OK"))</f>
        <v/>
      </c>
      <c r="H198" s="32" t="str">
        <f aca="false">IF(Entities!AS179=0,"",IF(OR(N(Entities!AC179)&lt;0,N(Entities!AF179)&lt;0),"NEGATIVE","OK"))</f>
        <v/>
      </c>
      <c r="I198" s="32" t="str">
        <f aca="false">IF(Entities!AS179=0,"",IF(MAX(ABS(N(Entities!AA179)),ABS(N(Entities!AB179)))=0,"OK",IF(ABS(N(Entities!AA179)-N(Entities!AB179))/MAX(ABS(N(Entities!AA179)),ABS(N(Entities!AB179)))&gt;TaxGap,"REVIEW","OK")))</f>
        <v/>
      </c>
      <c r="J198" s="32" t="str">
        <f aca="false">IF(Entities!AS179=0,"",IF(Entities!AG179="Yes","OK","CONFIRM"))</f>
        <v/>
      </c>
      <c r="K198" s="32" t="str">
        <f aca="false">IF(Entities!AS179=0,"",IF(AND(Entities!E179="Yes",Entities!F179=""),"MISSING OWNER","OK"))</f>
        <v/>
      </c>
      <c r="L198" s="32" t="str">
        <f aca="false">IF(Entities!AS179=0,"",IF(COUNTIF(Entities!$B$6:$B$205,Entities!B179)&gt;1,"DUPLICATE","OK"))</f>
        <v/>
      </c>
      <c r="M198" s="32" t="str">
        <f aca="false">IF(Entities!AS179=0,"",IF(COUNTIF(C198:L198,"OK")=10,"OK",IF(COUNTIF(C198:L198,"OK")+COUNTIF(C198:L198,"REVIEW")=10,"REVIEW","CHECK")))</f>
        <v/>
      </c>
    </row>
    <row r="199" customFormat="false" ht="15" hidden="false" customHeight="false" outlineLevel="0" collapsed="false">
      <c r="A199" s="31" t="n">
        <v>180</v>
      </c>
      <c r="B199" s="31" t="str">
        <f aca="false">IF(Entities!AS180=0,"",Entities!B180)</f>
        <v/>
      </c>
      <c r="C199" s="32" t="str">
        <f aca="false">IF(Entities!AS180=0,"",IF(Entities!C180="","MISSING",IF(COUNTIF(JurList,Entities!C180)=0,"NOT IN LIST","OK")))</f>
        <v/>
      </c>
      <c r="D199" s="32" t="str">
        <f aca="false">IF(Entities!AS180=0,"",IF(Entities!G180="","MISSING",IF(Entities!AH180="","NO RATE","OK")))</f>
        <v/>
      </c>
      <c r="E199" s="32" t="str">
        <f aca="false">IF(Entities!AS180=0,"",IF(Entities!Y180="","TOTAL MISSING",IF(ABS(N(Entities!W180)+N(Entities!X180)-N(Entities!Y180))*IF(N(Entities!AH180)=0,1,Entities!AH180)&gt;RevTol,"MISMATCH","OK")))</f>
        <v/>
      </c>
      <c r="F199" s="32" t="str">
        <f aca="false">IF(Entities!AS180=0,"",IF(COUNTIF(Entities!I180:U180,"X")=0,"NONE MARKED",IF(AND(UPPER(Entities!U180)="X",Entities!V180=""),"OTHER NOT DESCRIBED","OK")))</f>
        <v/>
      </c>
      <c r="G199" s="32" t="str">
        <f aca="false">IF(Entities!AS180=0,"",IF(AND(N(Entities!W180)+N(Entities!X180)&gt;0,N(Entities!AE180)=0),"REVIEW","OK"))</f>
        <v/>
      </c>
      <c r="H199" s="32" t="str">
        <f aca="false">IF(Entities!AS180=0,"",IF(OR(N(Entities!AC180)&lt;0,N(Entities!AF180)&lt;0),"NEGATIVE","OK"))</f>
        <v/>
      </c>
      <c r="I199" s="32" t="str">
        <f aca="false">IF(Entities!AS180=0,"",IF(MAX(ABS(N(Entities!AA180)),ABS(N(Entities!AB180)))=0,"OK",IF(ABS(N(Entities!AA180)-N(Entities!AB180))/MAX(ABS(N(Entities!AA180)),ABS(N(Entities!AB180)))&gt;TaxGap,"REVIEW","OK")))</f>
        <v/>
      </c>
      <c r="J199" s="32" t="str">
        <f aca="false">IF(Entities!AS180=0,"",IF(Entities!AG180="Yes","OK","CONFIRM"))</f>
        <v/>
      </c>
      <c r="K199" s="32" t="str">
        <f aca="false">IF(Entities!AS180=0,"",IF(AND(Entities!E180="Yes",Entities!F180=""),"MISSING OWNER","OK"))</f>
        <v/>
      </c>
      <c r="L199" s="32" t="str">
        <f aca="false">IF(Entities!AS180=0,"",IF(COUNTIF(Entities!$B$6:$B$205,Entities!B180)&gt;1,"DUPLICATE","OK"))</f>
        <v/>
      </c>
      <c r="M199" s="32" t="str">
        <f aca="false">IF(Entities!AS180=0,"",IF(COUNTIF(C199:L199,"OK")=10,"OK",IF(COUNTIF(C199:L199,"OK")+COUNTIF(C199:L199,"REVIEW")=10,"REVIEW","CHECK")))</f>
        <v/>
      </c>
    </row>
    <row r="200" customFormat="false" ht="15" hidden="false" customHeight="false" outlineLevel="0" collapsed="false">
      <c r="A200" s="31" t="n">
        <v>181</v>
      </c>
      <c r="B200" s="31" t="str">
        <f aca="false">IF(Entities!AS181=0,"",Entities!B181)</f>
        <v/>
      </c>
      <c r="C200" s="32" t="str">
        <f aca="false">IF(Entities!AS181=0,"",IF(Entities!C181="","MISSING",IF(COUNTIF(JurList,Entities!C181)=0,"NOT IN LIST","OK")))</f>
        <v/>
      </c>
      <c r="D200" s="32" t="str">
        <f aca="false">IF(Entities!AS181=0,"",IF(Entities!G181="","MISSING",IF(Entities!AH181="","NO RATE","OK")))</f>
        <v/>
      </c>
      <c r="E200" s="32" t="str">
        <f aca="false">IF(Entities!AS181=0,"",IF(Entities!Y181="","TOTAL MISSING",IF(ABS(N(Entities!W181)+N(Entities!X181)-N(Entities!Y181))*IF(N(Entities!AH181)=0,1,Entities!AH181)&gt;RevTol,"MISMATCH","OK")))</f>
        <v/>
      </c>
      <c r="F200" s="32" t="str">
        <f aca="false">IF(Entities!AS181=0,"",IF(COUNTIF(Entities!I181:U181,"X")=0,"NONE MARKED",IF(AND(UPPER(Entities!U181)="X",Entities!V181=""),"OTHER NOT DESCRIBED","OK")))</f>
        <v/>
      </c>
      <c r="G200" s="32" t="str">
        <f aca="false">IF(Entities!AS181=0,"",IF(AND(N(Entities!W181)+N(Entities!X181)&gt;0,N(Entities!AE181)=0),"REVIEW","OK"))</f>
        <v/>
      </c>
      <c r="H200" s="32" t="str">
        <f aca="false">IF(Entities!AS181=0,"",IF(OR(N(Entities!AC181)&lt;0,N(Entities!AF181)&lt;0),"NEGATIVE","OK"))</f>
        <v/>
      </c>
      <c r="I200" s="32" t="str">
        <f aca="false">IF(Entities!AS181=0,"",IF(MAX(ABS(N(Entities!AA181)),ABS(N(Entities!AB181)))=0,"OK",IF(ABS(N(Entities!AA181)-N(Entities!AB181))/MAX(ABS(N(Entities!AA181)),ABS(N(Entities!AB181)))&gt;TaxGap,"REVIEW","OK")))</f>
        <v/>
      </c>
      <c r="J200" s="32" t="str">
        <f aca="false">IF(Entities!AS181=0,"",IF(Entities!AG181="Yes","OK","CONFIRM"))</f>
        <v/>
      </c>
      <c r="K200" s="32" t="str">
        <f aca="false">IF(Entities!AS181=0,"",IF(AND(Entities!E181="Yes",Entities!F181=""),"MISSING OWNER","OK"))</f>
        <v/>
      </c>
      <c r="L200" s="32" t="str">
        <f aca="false">IF(Entities!AS181=0,"",IF(COUNTIF(Entities!$B$6:$B$205,Entities!B181)&gt;1,"DUPLICATE","OK"))</f>
        <v/>
      </c>
      <c r="M200" s="32" t="str">
        <f aca="false">IF(Entities!AS181=0,"",IF(COUNTIF(C200:L200,"OK")=10,"OK",IF(COUNTIF(C200:L200,"OK")+COUNTIF(C200:L200,"REVIEW")=10,"REVIEW","CHECK")))</f>
        <v/>
      </c>
    </row>
    <row r="201" customFormat="false" ht="15" hidden="false" customHeight="false" outlineLevel="0" collapsed="false">
      <c r="A201" s="31" t="n">
        <v>182</v>
      </c>
      <c r="B201" s="31" t="str">
        <f aca="false">IF(Entities!AS182=0,"",Entities!B182)</f>
        <v/>
      </c>
      <c r="C201" s="32" t="str">
        <f aca="false">IF(Entities!AS182=0,"",IF(Entities!C182="","MISSING",IF(COUNTIF(JurList,Entities!C182)=0,"NOT IN LIST","OK")))</f>
        <v/>
      </c>
      <c r="D201" s="32" t="str">
        <f aca="false">IF(Entities!AS182=0,"",IF(Entities!G182="","MISSING",IF(Entities!AH182="","NO RATE","OK")))</f>
        <v/>
      </c>
      <c r="E201" s="32" t="str">
        <f aca="false">IF(Entities!AS182=0,"",IF(Entities!Y182="","TOTAL MISSING",IF(ABS(N(Entities!W182)+N(Entities!X182)-N(Entities!Y182))*IF(N(Entities!AH182)=0,1,Entities!AH182)&gt;RevTol,"MISMATCH","OK")))</f>
        <v/>
      </c>
      <c r="F201" s="32" t="str">
        <f aca="false">IF(Entities!AS182=0,"",IF(COUNTIF(Entities!I182:U182,"X")=0,"NONE MARKED",IF(AND(UPPER(Entities!U182)="X",Entities!V182=""),"OTHER NOT DESCRIBED","OK")))</f>
        <v/>
      </c>
      <c r="G201" s="32" t="str">
        <f aca="false">IF(Entities!AS182=0,"",IF(AND(N(Entities!W182)+N(Entities!X182)&gt;0,N(Entities!AE182)=0),"REVIEW","OK"))</f>
        <v/>
      </c>
      <c r="H201" s="32" t="str">
        <f aca="false">IF(Entities!AS182=0,"",IF(OR(N(Entities!AC182)&lt;0,N(Entities!AF182)&lt;0),"NEGATIVE","OK"))</f>
        <v/>
      </c>
      <c r="I201" s="32" t="str">
        <f aca="false">IF(Entities!AS182=0,"",IF(MAX(ABS(N(Entities!AA182)),ABS(N(Entities!AB182)))=0,"OK",IF(ABS(N(Entities!AA182)-N(Entities!AB182))/MAX(ABS(N(Entities!AA182)),ABS(N(Entities!AB182)))&gt;TaxGap,"REVIEW","OK")))</f>
        <v/>
      </c>
      <c r="J201" s="32" t="str">
        <f aca="false">IF(Entities!AS182=0,"",IF(Entities!AG182="Yes","OK","CONFIRM"))</f>
        <v/>
      </c>
      <c r="K201" s="32" t="str">
        <f aca="false">IF(Entities!AS182=0,"",IF(AND(Entities!E182="Yes",Entities!F182=""),"MISSING OWNER","OK"))</f>
        <v/>
      </c>
      <c r="L201" s="32" t="str">
        <f aca="false">IF(Entities!AS182=0,"",IF(COUNTIF(Entities!$B$6:$B$205,Entities!B182)&gt;1,"DUPLICATE","OK"))</f>
        <v/>
      </c>
      <c r="M201" s="32" t="str">
        <f aca="false">IF(Entities!AS182=0,"",IF(COUNTIF(C201:L201,"OK")=10,"OK",IF(COUNTIF(C201:L201,"OK")+COUNTIF(C201:L201,"REVIEW")=10,"REVIEW","CHECK")))</f>
        <v/>
      </c>
    </row>
    <row r="202" customFormat="false" ht="15" hidden="false" customHeight="false" outlineLevel="0" collapsed="false">
      <c r="A202" s="31" t="n">
        <v>183</v>
      </c>
      <c r="B202" s="31" t="str">
        <f aca="false">IF(Entities!AS183=0,"",Entities!B183)</f>
        <v/>
      </c>
      <c r="C202" s="32" t="str">
        <f aca="false">IF(Entities!AS183=0,"",IF(Entities!C183="","MISSING",IF(COUNTIF(JurList,Entities!C183)=0,"NOT IN LIST","OK")))</f>
        <v/>
      </c>
      <c r="D202" s="32" t="str">
        <f aca="false">IF(Entities!AS183=0,"",IF(Entities!G183="","MISSING",IF(Entities!AH183="","NO RATE","OK")))</f>
        <v/>
      </c>
      <c r="E202" s="32" t="str">
        <f aca="false">IF(Entities!AS183=0,"",IF(Entities!Y183="","TOTAL MISSING",IF(ABS(N(Entities!W183)+N(Entities!X183)-N(Entities!Y183))*IF(N(Entities!AH183)=0,1,Entities!AH183)&gt;RevTol,"MISMATCH","OK")))</f>
        <v/>
      </c>
      <c r="F202" s="32" t="str">
        <f aca="false">IF(Entities!AS183=0,"",IF(COUNTIF(Entities!I183:U183,"X")=0,"NONE MARKED",IF(AND(UPPER(Entities!U183)="X",Entities!V183=""),"OTHER NOT DESCRIBED","OK")))</f>
        <v/>
      </c>
      <c r="G202" s="32" t="str">
        <f aca="false">IF(Entities!AS183=0,"",IF(AND(N(Entities!W183)+N(Entities!X183)&gt;0,N(Entities!AE183)=0),"REVIEW","OK"))</f>
        <v/>
      </c>
      <c r="H202" s="32" t="str">
        <f aca="false">IF(Entities!AS183=0,"",IF(OR(N(Entities!AC183)&lt;0,N(Entities!AF183)&lt;0),"NEGATIVE","OK"))</f>
        <v/>
      </c>
      <c r="I202" s="32" t="str">
        <f aca="false">IF(Entities!AS183=0,"",IF(MAX(ABS(N(Entities!AA183)),ABS(N(Entities!AB183)))=0,"OK",IF(ABS(N(Entities!AA183)-N(Entities!AB183))/MAX(ABS(N(Entities!AA183)),ABS(N(Entities!AB183)))&gt;TaxGap,"REVIEW","OK")))</f>
        <v/>
      </c>
      <c r="J202" s="32" t="str">
        <f aca="false">IF(Entities!AS183=0,"",IF(Entities!AG183="Yes","OK","CONFIRM"))</f>
        <v/>
      </c>
      <c r="K202" s="32" t="str">
        <f aca="false">IF(Entities!AS183=0,"",IF(AND(Entities!E183="Yes",Entities!F183=""),"MISSING OWNER","OK"))</f>
        <v/>
      </c>
      <c r="L202" s="32" t="str">
        <f aca="false">IF(Entities!AS183=0,"",IF(COUNTIF(Entities!$B$6:$B$205,Entities!B183)&gt;1,"DUPLICATE","OK"))</f>
        <v/>
      </c>
      <c r="M202" s="32" t="str">
        <f aca="false">IF(Entities!AS183=0,"",IF(COUNTIF(C202:L202,"OK")=10,"OK",IF(COUNTIF(C202:L202,"OK")+COUNTIF(C202:L202,"REVIEW")=10,"REVIEW","CHECK")))</f>
        <v/>
      </c>
    </row>
    <row r="203" customFormat="false" ht="15" hidden="false" customHeight="false" outlineLevel="0" collapsed="false">
      <c r="A203" s="31" t="n">
        <v>184</v>
      </c>
      <c r="B203" s="31" t="str">
        <f aca="false">IF(Entities!AS184=0,"",Entities!B184)</f>
        <v/>
      </c>
      <c r="C203" s="32" t="str">
        <f aca="false">IF(Entities!AS184=0,"",IF(Entities!C184="","MISSING",IF(COUNTIF(JurList,Entities!C184)=0,"NOT IN LIST","OK")))</f>
        <v/>
      </c>
      <c r="D203" s="32" t="str">
        <f aca="false">IF(Entities!AS184=0,"",IF(Entities!G184="","MISSING",IF(Entities!AH184="","NO RATE","OK")))</f>
        <v/>
      </c>
      <c r="E203" s="32" t="str">
        <f aca="false">IF(Entities!AS184=0,"",IF(Entities!Y184="","TOTAL MISSING",IF(ABS(N(Entities!W184)+N(Entities!X184)-N(Entities!Y184))*IF(N(Entities!AH184)=0,1,Entities!AH184)&gt;RevTol,"MISMATCH","OK")))</f>
        <v/>
      </c>
      <c r="F203" s="32" t="str">
        <f aca="false">IF(Entities!AS184=0,"",IF(COUNTIF(Entities!I184:U184,"X")=0,"NONE MARKED",IF(AND(UPPER(Entities!U184)="X",Entities!V184=""),"OTHER NOT DESCRIBED","OK")))</f>
        <v/>
      </c>
      <c r="G203" s="32" t="str">
        <f aca="false">IF(Entities!AS184=0,"",IF(AND(N(Entities!W184)+N(Entities!X184)&gt;0,N(Entities!AE184)=0),"REVIEW","OK"))</f>
        <v/>
      </c>
      <c r="H203" s="32" t="str">
        <f aca="false">IF(Entities!AS184=0,"",IF(OR(N(Entities!AC184)&lt;0,N(Entities!AF184)&lt;0),"NEGATIVE","OK"))</f>
        <v/>
      </c>
      <c r="I203" s="32" t="str">
        <f aca="false">IF(Entities!AS184=0,"",IF(MAX(ABS(N(Entities!AA184)),ABS(N(Entities!AB184)))=0,"OK",IF(ABS(N(Entities!AA184)-N(Entities!AB184))/MAX(ABS(N(Entities!AA184)),ABS(N(Entities!AB184)))&gt;TaxGap,"REVIEW","OK")))</f>
        <v/>
      </c>
      <c r="J203" s="32" t="str">
        <f aca="false">IF(Entities!AS184=0,"",IF(Entities!AG184="Yes","OK","CONFIRM"))</f>
        <v/>
      </c>
      <c r="K203" s="32" t="str">
        <f aca="false">IF(Entities!AS184=0,"",IF(AND(Entities!E184="Yes",Entities!F184=""),"MISSING OWNER","OK"))</f>
        <v/>
      </c>
      <c r="L203" s="32" t="str">
        <f aca="false">IF(Entities!AS184=0,"",IF(COUNTIF(Entities!$B$6:$B$205,Entities!B184)&gt;1,"DUPLICATE","OK"))</f>
        <v/>
      </c>
      <c r="M203" s="32" t="str">
        <f aca="false">IF(Entities!AS184=0,"",IF(COUNTIF(C203:L203,"OK")=10,"OK",IF(COUNTIF(C203:L203,"OK")+COUNTIF(C203:L203,"REVIEW")=10,"REVIEW","CHECK")))</f>
        <v/>
      </c>
    </row>
    <row r="204" customFormat="false" ht="15" hidden="false" customHeight="false" outlineLevel="0" collapsed="false">
      <c r="A204" s="31" t="n">
        <v>185</v>
      </c>
      <c r="B204" s="31" t="str">
        <f aca="false">IF(Entities!AS185=0,"",Entities!B185)</f>
        <v/>
      </c>
      <c r="C204" s="32" t="str">
        <f aca="false">IF(Entities!AS185=0,"",IF(Entities!C185="","MISSING",IF(COUNTIF(JurList,Entities!C185)=0,"NOT IN LIST","OK")))</f>
        <v/>
      </c>
      <c r="D204" s="32" t="str">
        <f aca="false">IF(Entities!AS185=0,"",IF(Entities!G185="","MISSING",IF(Entities!AH185="","NO RATE","OK")))</f>
        <v/>
      </c>
      <c r="E204" s="32" t="str">
        <f aca="false">IF(Entities!AS185=0,"",IF(Entities!Y185="","TOTAL MISSING",IF(ABS(N(Entities!W185)+N(Entities!X185)-N(Entities!Y185))*IF(N(Entities!AH185)=0,1,Entities!AH185)&gt;RevTol,"MISMATCH","OK")))</f>
        <v/>
      </c>
      <c r="F204" s="32" t="str">
        <f aca="false">IF(Entities!AS185=0,"",IF(COUNTIF(Entities!I185:U185,"X")=0,"NONE MARKED",IF(AND(UPPER(Entities!U185)="X",Entities!V185=""),"OTHER NOT DESCRIBED","OK")))</f>
        <v/>
      </c>
      <c r="G204" s="32" t="str">
        <f aca="false">IF(Entities!AS185=0,"",IF(AND(N(Entities!W185)+N(Entities!X185)&gt;0,N(Entities!AE185)=0),"REVIEW","OK"))</f>
        <v/>
      </c>
      <c r="H204" s="32" t="str">
        <f aca="false">IF(Entities!AS185=0,"",IF(OR(N(Entities!AC185)&lt;0,N(Entities!AF185)&lt;0),"NEGATIVE","OK"))</f>
        <v/>
      </c>
      <c r="I204" s="32" t="str">
        <f aca="false">IF(Entities!AS185=0,"",IF(MAX(ABS(N(Entities!AA185)),ABS(N(Entities!AB185)))=0,"OK",IF(ABS(N(Entities!AA185)-N(Entities!AB185))/MAX(ABS(N(Entities!AA185)),ABS(N(Entities!AB185)))&gt;TaxGap,"REVIEW","OK")))</f>
        <v/>
      </c>
      <c r="J204" s="32" t="str">
        <f aca="false">IF(Entities!AS185=0,"",IF(Entities!AG185="Yes","OK","CONFIRM"))</f>
        <v/>
      </c>
      <c r="K204" s="32" t="str">
        <f aca="false">IF(Entities!AS185=0,"",IF(AND(Entities!E185="Yes",Entities!F185=""),"MISSING OWNER","OK"))</f>
        <v/>
      </c>
      <c r="L204" s="32" t="str">
        <f aca="false">IF(Entities!AS185=0,"",IF(COUNTIF(Entities!$B$6:$B$205,Entities!B185)&gt;1,"DUPLICATE","OK"))</f>
        <v/>
      </c>
      <c r="M204" s="32" t="str">
        <f aca="false">IF(Entities!AS185=0,"",IF(COUNTIF(C204:L204,"OK")=10,"OK",IF(COUNTIF(C204:L204,"OK")+COUNTIF(C204:L204,"REVIEW")=10,"REVIEW","CHECK")))</f>
        <v/>
      </c>
    </row>
    <row r="205" customFormat="false" ht="15" hidden="false" customHeight="false" outlineLevel="0" collapsed="false">
      <c r="A205" s="31" t="n">
        <v>186</v>
      </c>
      <c r="B205" s="31" t="str">
        <f aca="false">IF(Entities!AS186=0,"",Entities!B186)</f>
        <v/>
      </c>
      <c r="C205" s="32" t="str">
        <f aca="false">IF(Entities!AS186=0,"",IF(Entities!C186="","MISSING",IF(COUNTIF(JurList,Entities!C186)=0,"NOT IN LIST","OK")))</f>
        <v/>
      </c>
      <c r="D205" s="32" t="str">
        <f aca="false">IF(Entities!AS186=0,"",IF(Entities!G186="","MISSING",IF(Entities!AH186="","NO RATE","OK")))</f>
        <v/>
      </c>
      <c r="E205" s="32" t="str">
        <f aca="false">IF(Entities!AS186=0,"",IF(Entities!Y186="","TOTAL MISSING",IF(ABS(N(Entities!W186)+N(Entities!X186)-N(Entities!Y186))*IF(N(Entities!AH186)=0,1,Entities!AH186)&gt;RevTol,"MISMATCH","OK")))</f>
        <v/>
      </c>
      <c r="F205" s="32" t="str">
        <f aca="false">IF(Entities!AS186=0,"",IF(COUNTIF(Entities!I186:U186,"X")=0,"NONE MARKED",IF(AND(UPPER(Entities!U186)="X",Entities!V186=""),"OTHER NOT DESCRIBED","OK")))</f>
        <v/>
      </c>
      <c r="G205" s="32" t="str">
        <f aca="false">IF(Entities!AS186=0,"",IF(AND(N(Entities!W186)+N(Entities!X186)&gt;0,N(Entities!AE186)=0),"REVIEW","OK"))</f>
        <v/>
      </c>
      <c r="H205" s="32" t="str">
        <f aca="false">IF(Entities!AS186=0,"",IF(OR(N(Entities!AC186)&lt;0,N(Entities!AF186)&lt;0),"NEGATIVE","OK"))</f>
        <v/>
      </c>
      <c r="I205" s="32" t="str">
        <f aca="false">IF(Entities!AS186=0,"",IF(MAX(ABS(N(Entities!AA186)),ABS(N(Entities!AB186)))=0,"OK",IF(ABS(N(Entities!AA186)-N(Entities!AB186))/MAX(ABS(N(Entities!AA186)),ABS(N(Entities!AB186)))&gt;TaxGap,"REVIEW","OK")))</f>
        <v/>
      </c>
      <c r="J205" s="32" t="str">
        <f aca="false">IF(Entities!AS186=0,"",IF(Entities!AG186="Yes","OK","CONFIRM"))</f>
        <v/>
      </c>
      <c r="K205" s="32" t="str">
        <f aca="false">IF(Entities!AS186=0,"",IF(AND(Entities!E186="Yes",Entities!F186=""),"MISSING OWNER","OK"))</f>
        <v/>
      </c>
      <c r="L205" s="32" t="str">
        <f aca="false">IF(Entities!AS186=0,"",IF(COUNTIF(Entities!$B$6:$B$205,Entities!B186)&gt;1,"DUPLICATE","OK"))</f>
        <v/>
      </c>
      <c r="M205" s="32" t="str">
        <f aca="false">IF(Entities!AS186=0,"",IF(COUNTIF(C205:L205,"OK")=10,"OK",IF(COUNTIF(C205:L205,"OK")+COUNTIF(C205:L205,"REVIEW")=10,"REVIEW","CHECK")))</f>
        <v/>
      </c>
    </row>
    <row r="206" customFormat="false" ht="15" hidden="false" customHeight="false" outlineLevel="0" collapsed="false">
      <c r="A206" s="31" t="n">
        <v>187</v>
      </c>
      <c r="B206" s="31" t="str">
        <f aca="false">IF(Entities!AS187=0,"",Entities!B187)</f>
        <v/>
      </c>
      <c r="C206" s="32" t="str">
        <f aca="false">IF(Entities!AS187=0,"",IF(Entities!C187="","MISSING",IF(COUNTIF(JurList,Entities!C187)=0,"NOT IN LIST","OK")))</f>
        <v/>
      </c>
      <c r="D206" s="32" t="str">
        <f aca="false">IF(Entities!AS187=0,"",IF(Entities!G187="","MISSING",IF(Entities!AH187="","NO RATE","OK")))</f>
        <v/>
      </c>
      <c r="E206" s="32" t="str">
        <f aca="false">IF(Entities!AS187=0,"",IF(Entities!Y187="","TOTAL MISSING",IF(ABS(N(Entities!W187)+N(Entities!X187)-N(Entities!Y187))*IF(N(Entities!AH187)=0,1,Entities!AH187)&gt;RevTol,"MISMATCH","OK")))</f>
        <v/>
      </c>
      <c r="F206" s="32" t="str">
        <f aca="false">IF(Entities!AS187=0,"",IF(COUNTIF(Entities!I187:U187,"X")=0,"NONE MARKED",IF(AND(UPPER(Entities!U187)="X",Entities!V187=""),"OTHER NOT DESCRIBED","OK")))</f>
        <v/>
      </c>
      <c r="G206" s="32" t="str">
        <f aca="false">IF(Entities!AS187=0,"",IF(AND(N(Entities!W187)+N(Entities!X187)&gt;0,N(Entities!AE187)=0),"REVIEW","OK"))</f>
        <v/>
      </c>
      <c r="H206" s="32" t="str">
        <f aca="false">IF(Entities!AS187=0,"",IF(OR(N(Entities!AC187)&lt;0,N(Entities!AF187)&lt;0),"NEGATIVE","OK"))</f>
        <v/>
      </c>
      <c r="I206" s="32" t="str">
        <f aca="false">IF(Entities!AS187=0,"",IF(MAX(ABS(N(Entities!AA187)),ABS(N(Entities!AB187)))=0,"OK",IF(ABS(N(Entities!AA187)-N(Entities!AB187))/MAX(ABS(N(Entities!AA187)),ABS(N(Entities!AB187)))&gt;TaxGap,"REVIEW","OK")))</f>
        <v/>
      </c>
      <c r="J206" s="32" t="str">
        <f aca="false">IF(Entities!AS187=0,"",IF(Entities!AG187="Yes","OK","CONFIRM"))</f>
        <v/>
      </c>
      <c r="K206" s="32" t="str">
        <f aca="false">IF(Entities!AS187=0,"",IF(AND(Entities!E187="Yes",Entities!F187=""),"MISSING OWNER","OK"))</f>
        <v/>
      </c>
      <c r="L206" s="32" t="str">
        <f aca="false">IF(Entities!AS187=0,"",IF(COUNTIF(Entities!$B$6:$B$205,Entities!B187)&gt;1,"DUPLICATE","OK"))</f>
        <v/>
      </c>
      <c r="M206" s="32" t="str">
        <f aca="false">IF(Entities!AS187=0,"",IF(COUNTIF(C206:L206,"OK")=10,"OK",IF(COUNTIF(C206:L206,"OK")+COUNTIF(C206:L206,"REVIEW")=10,"REVIEW","CHECK")))</f>
        <v/>
      </c>
    </row>
    <row r="207" customFormat="false" ht="15" hidden="false" customHeight="false" outlineLevel="0" collapsed="false">
      <c r="A207" s="31" t="n">
        <v>188</v>
      </c>
      <c r="B207" s="31" t="str">
        <f aca="false">IF(Entities!AS188=0,"",Entities!B188)</f>
        <v/>
      </c>
      <c r="C207" s="32" t="str">
        <f aca="false">IF(Entities!AS188=0,"",IF(Entities!C188="","MISSING",IF(COUNTIF(JurList,Entities!C188)=0,"NOT IN LIST","OK")))</f>
        <v/>
      </c>
      <c r="D207" s="32" t="str">
        <f aca="false">IF(Entities!AS188=0,"",IF(Entities!G188="","MISSING",IF(Entities!AH188="","NO RATE","OK")))</f>
        <v/>
      </c>
      <c r="E207" s="32" t="str">
        <f aca="false">IF(Entities!AS188=0,"",IF(Entities!Y188="","TOTAL MISSING",IF(ABS(N(Entities!W188)+N(Entities!X188)-N(Entities!Y188))*IF(N(Entities!AH188)=0,1,Entities!AH188)&gt;RevTol,"MISMATCH","OK")))</f>
        <v/>
      </c>
      <c r="F207" s="32" t="str">
        <f aca="false">IF(Entities!AS188=0,"",IF(COUNTIF(Entities!I188:U188,"X")=0,"NONE MARKED",IF(AND(UPPER(Entities!U188)="X",Entities!V188=""),"OTHER NOT DESCRIBED","OK")))</f>
        <v/>
      </c>
      <c r="G207" s="32" t="str">
        <f aca="false">IF(Entities!AS188=0,"",IF(AND(N(Entities!W188)+N(Entities!X188)&gt;0,N(Entities!AE188)=0),"REVIEW","OK"))</f>
        <v/>
      </c>
      <c r="H207" s="32" t="str">
        <f aca="false">IF(Entities!AS188=0,"",IF(OR(N(Entities!AC188)&lt;0,N(Entities!AF188)&lt;0),"NEGATIVE","OK"))</f>
        <v/>
      </c>
      <c r="I207" s="32" t="str">
        <f aca="false">IF(Entities!AS188=0,"",IF(MAX(ABS(N(Entities!AA188)),ABS(N(Entities!AB188)))=0,"OK",IF(ABS(N(Entities!AA188)-N(Entities!AB188))/MAX(ABS(N(Entities!AA188)),ABS(N(Entities!AB188)))&gt;TaxGap,"REVIEW","OK")))</f>
        <v/>
      </c>
      <c r="J207" s="32" t="str">
        <f aca="false">IF(Entities!AS188=0,"",IF(Entities!AG188="Yes","OK","CONFIRM"))</f>
        <v/>
      </c>
      <c r="K207" s="32" t="str">
        <f aca="false">IF(Entities!AS188=0,"",IF(AND(Entities!E188="Yes",Entities!F188=""),"MISSING OWNER","OK"))</f>
        <v/>
      </c>
      <c r="L207" s="32" t="str">
        <f aca="false">IF(Entities!AS188=0,"",IF(COUNTIF(Entities!$B$6:$B$205,Entities!B188)&gt;1,"DUPLICATE","OK"))</f>
        <v/>
      </c>
      <c r="M207" s="32" t="str">
        <f aca="false">IF(Entities!AS188=0,"",IF(COUNTIF(C207:L207,"OK")=10,"OK",IF(COUNTIF(C207:L207,"OK")+COUNTIF(C207:L207,"REVIEW")=10,"REVIEW","CHECK")))</f>
        <v/>
      </c>
    </row>
    <row r="208" customFormat="false" ht="15" hidden="false" customHeight="false" outlineLevel="0" collapsed="false">
      <c r="A208" s="31" t="n">
        <v>189</v>
      </c>
      <c r="B208" s="31" t="str">
        <f aca="false">IF(Entities!AS189=0,"",Entities!B189)</f>
        <v/>
      </c>
      <c r="C208" s="32" t="str">
        <f aca="false">IF(Entities!AS189=0,"",IF(Entities!C189="","MISSING",IF(COUNTIF(JurList,Entities!C189)=0,"NOT IN LIST","OK")))</f>
        <v/>
      </c>
      <c r="D208" s="32" t="str">
        <f aca="false">IF(Entities!AS189=0,"",IF(Entities!G189="","MISSING",IF(Entities!AH189="","NO RATE","OK")))</f>
        <v/>
      </c>
      <c r="E208" s="32" t="str">
        <f aca="false">IF(Entities!AS189=0,"",IF(Entities!Y189="","TOTAL MISSING",IF(ABS(N(Entities!W189)+N(Entities!X189)-N(Entities!Y189))*IF(N(Entities!AH189)=0,1,Entities!AH189)&gt;RevTol,"MISMATCH","OK")))</f>
        <v/>
      </c>
      <c r="F208" s="32" t="str">
        <f aca="false">IF(Entities!AS189=0,"",IF(COUNTIF(Entities!I189:U189,"X")=0,"NONE MARKED",IF(AND(UPPER(Entities!U189)="X",Entities!V189=""),"OTHER NOT DESCRIBED","OK")))</f>
        <v/>
      </c>
      <c r="G208" s="32" t="str">
        <f aca="false">IF(Entities!AS189=0,"",IF(AND(N(Entities!W189)+N(Entities!X189)&gt;0,N(Entities!AE189)=0),"REVIEW","OK"))</f>
        <v/>
      </c>
      <c r="H208" s="32" t="str">
        <f aca="false">IF(Entities!AS189=0,"",IF(OR(N(Entities!AC189)&lt;0,N(Entities!AF189)&lt;0),"NEGATIVE","OK"))</f>
        <v/>
      </c>
      <c r="I208" s="32" t="str">
        <f aca="false">IF(Entities!AS189=0,"",IF(MAX(ABS(N(Entities!AA189)),ABS(N(Entities!AB189)))=0,"OK",IF(ABS(N(Entities!AA189)-N(Entities!AB189))/MAX(ABS(N(Entities!AA189)),ABS(N(Entities!AB189)))&gt;TaxGap,"REVIEW","OK")))</f>
        <v/>
      </c>
      <c r="J208" s="32" t="str">
        <f aca="false">IF(Entities!AS189=0,"",IF(Entities!AG189="Yes","OK","CONFIRM"))</f>
        <v/>
      </c>
      <c r="K208" s="32" t="str">
        <f aca="false">IF(Entities!AS189=0,"",IF(AND(Entities!E189="Yes",Entities!F189=""),"MISSING OWNER","OK"))</f>
        <v/>
      </c>
      <c r="L208" s="32" t="str">
        <f aca="false">IF(Entities!AS189=0,"",IF(COUNTIF(Entities!$B$6:$B$205,Entities!B189)&gt;1,"DUPLICATE","OK"))</f>
        <v/>
      </c>
      <c r="M208" s="32" t="str">
        <f aca="false">IF(Entities!AS189=0,"",IF(COUNTIF(C208:L208,"OK")=10,"OK",IF(COUNTIF(C208:L208,"OK")+COUNTIF(C208:L208,"REVIEW")=10,"REVIEW","CHECK")))</f>
        <v/>
      </c>
    </row>
    <row r="209" customFormat="false" ht="15" hidden="false" customHeight="false" outlineLevel="0" collapsed="false">
      <c r="A209" s="31" t="n">
        <v>190</v>
      </c>
      <c r="B209" s="31" t="str">
        <f aca="false">IF(Entities!AS190=0,"",Entities!B190)</f>
        <v/>
      </c>
      <c r="C209" s="32" t="str">
        <f aca="false">IF(Entities!AS190=0,"",IF(Entities!C190="","MISSING",IF(COUNTIF(JurList,Entities!C190)=0,"NOT IN LIST","OK")))</f>
        <v/>
      </c>
      <c r="D209" s="32" t="str">
        <f aca="false">IF(Entities!AS190=0,"",IF(Entities!G190="","MISSING",IF(Entities!AH190="","NO RATE","OK")))</f>
        <v/>
      </c>
      <c r="E209" s="32" t="str">
        <f aca="false">IF(Entities!AS190=0,"",IF(Entities!Y190="","TOTAL MISSING",IF(ABS(N(Entities!W190)+N(Entities!X190)-N(Entities!Y190))*IF(N(Entities!AH190)=0,1,Entities!AH190)&gt;RevTol,"MISMATCH","OK")))</f>
        <v/>
      </c>
      <c r="F209" s="32" t="str">
        <f aca="false">IF(Entities!AS190=0,"",IF(COUNTIF(Entities!I190:U190,"X")=0,"NONE MARKED",IF(AND(UPPER(Entities!U190)="X",Entities!V190=""),"OTHER NOT DESCRIBED","OK")))</f>
        <v/>
      </c>
      <c r="G209" s="32" t="str">
        <f aca="false">IF(Entities!AS190=0,"",IF(AND(N(Entities!W190)+N(Entities!X190)&gt;0,N(Entities!AE190)=0),"REVIEW","OK"))</f>
        <v/>
      </c>
      <c r="H209" s="32" t="str">
        <f aca="false">IF(Entities!AS190=0,"",IF(OR(N(Entities!AC190)&lt;0,N(Entities!AF190)&lt;0),"NEGATIVE","OK"))</f>
        <v/>
      </c>
      <c r="I209" s="32" t="str">
        <f aca="false">IF(Entities!AS190=0,"",IF(MAX(ABS(N(Entities!AA190)),ABS(N(Entities!AB190)))=0,"OK",IF(ABS(N(Entities!AA190)-N(Entities!AB190))/MAX(ABS(N(Entities!AA190)),ABS(N(Entities!AB190)))&gt;TaxGap,"REVIEW","OK")))</f>
        <v/>
      </c>
      <c r="J209" s="32" t="str">
        <f aca="false">IF(Entities!AS190=0,"",IF(Entities!AG190="Yes","OK","CONFIRM"))</f>
        <v/>
      </c>
      <c r="K209" s="32" t="str">
        <f aca="false">IF(Entities!AS190=0,"",IF(AND(Entities!E190="Yes",Entities!F190=""),"MISSING OWNER","OK"))</f>
        <v/>
      </c>
      <c r="L209" s="32" t="str">
        <f aca="false">IF(Entities!AS190=0,"",IF(COUNTIF(Entities!$B$6:$B$205,Entities!B190)&gt;1,"DUPLICATE","OK"))</f>
        <v/>
      </c>
      <c r="M209" s="32" t="str">
        <f aca="false">IF(Entities!AS190=0,"",IF(COUNTIF(C209:L209,"OK")=10,"OK",IF(COUNTIF(C209:L209,"OK")+COUNTIF(C209:L209,"REVIEW")=10,"REVIEW","CHECK")))</f>
        <v/>
      </c>
    </row>
    <row r="210" customFormat="false" ht="15" hidden="false" customHeight="false" outlineLevel="0" collapsed="false">
      <c r="A210" s="31" t="n">
        <v>191</v>
      </c>
      <c r="B210" s="31" t="str">
        <f aca="false">IF(Entities!AS191=0,"",Entities!B191)</f>
        <v/>
      </c>
      <c r="C210" s="32" t="str">
        <f aca="false">IF(Entities!AS191=0,"",IF(Entities!C191="","MISSING",IF(COUNTIF(JurList,Entities!C191)=0,"NOT IN LIST","OK")))</f>
        <v/>
      </c>
      <c r="D210" s="32" t="str">
        <f aca="false">IF(Entities!AS191=0,"",IF(Entities!G191="","MISSING",IF(Entities!AH191="","NO RATE","OK")))</f>
        <v/>
      </c>
      <c r="E210" s="32" t="str">
        <f aca="false">IF(Entities!AS191=0,"",IF(Entities!Y191="","TOTAL MISSING",IF(ABS(N(Entities!W191)+N(Entities!X191)-N(Entities!Y191))*IF(N(Entities!AH191)=0,1,Entities!AH191)&gt;RevTol,"MISMATCH","OK")))</f>
        <v/>
      </c>
      <c r="F210" s="32" t="str">
        <f aca="false">IF(Entities!AS191=0,"",IF(COUNTIF(Entities!I191:U191,"X")=0,"NONE MARKED",IF(AND(UPPER(Entities!U191)="X",Entities!V191=""),"OTHER NOT DESCRIBED","OK")))</f>
        <v/>
      </c>
      <c r="G210" s="32" t="str">
        <f aca="false">IF(Entities!AS191=0,"",IF(AND(N(Entities!W191)+N(Entities!X191)&gt;0,N(Entities!AE191)=0),"REVIEW","OK"))</f>
        <v/>
      </c>
      <c r="H210" s="32" t="str">
        <f aca="false">IF(Entities!AS191=0,"",IF(OR(N(Entities!AC191)&lt;0,N(Entities!AF191)&lt;0),"NEGATIVE","OK"))</f>
        <v/>
      </c>
      <c r="I210" s="32" t="str">
        <f aca="false">IF(Entities!AS191=0,"",IF(MAX(ABS(N(Entities!AA191)),ABS(N(Entities!AB191)))=0,"OK",IF(ABS(N(Entities!AA191)-N(Entities!AB191))/MAX(ABS(N(Entities!AA191)),ABS(N(Entities!AB191)))&gt;TaxGap,"REVIEW","OK")))</f>
        <v/>
      </c>
      <c r="J210" s="32" t="str">
        <f aca="false">IF(Entities!AS191=0,"",IF(Entities!AG191="Yes","OK","CONFIRM"))</f>
        <v/>
      </c>
      <c r="K210" s="32" t="str">
        <f aca="false">IF(Entities!AS191=0,"",IF(AND(Entities!E191="Yes",Entities!F191=""),"MISSING OWNER","OK"))</f>
        <v/>
      </c>
      <c r="L210" s="32" t="str">
        <f aca="false">IF(Entities!AS191=0,"",IF(COUNTIF(Entities!$B$6:$B$205,Entities!B191)&gt;1,"DUPLICATE","OK"))</f>
        <v/>
      </c>
      <c r="M210" s="32" t="str">
        <f aca="false">IF(Entities!AS191=0,"",IF(COUNTIF(C210:L210,"OK")=10,"OK",IF(COUNTIF(C210:L210,"OK")+COUNTIF(C210:L210,"REVIEW")=10,"REVIEW","CHECK")))</f>
        <v/>
      </c>
    </row>
    <row r="211" customFormat="false" ht="15" hidden="false" customHeight="false" outlineLevel="0" collapsed="false">
      <c r="A211" s="31" t="n">
        <v>192</v>
      </c>
      <c r="B211" s="31" t="str">
        <f aca="false">IF(Entities!AS192=0,"",Entities!B192)</f>
        <v/>
      </c>
      <c r="C211" s="32" t="str">
        <f aca="false">IF(Entities!AS192=0,"",IF(Entities!C192="","MISSING",IF(COUNTIF(JurList,Entities!C192)=0,"NOT IN LIST","OK")))</f>
        <v/>
      </c>
      <c r="D211" s="32" t="str">
        <f aca="false">IF(Entities!AS192=0,"",IF(Entities!G192="","MISSING",IF(Entities!AH192="","NO RATE","OK")))</f>
        <v/>
      </c>
      <c r="E211" s="32" t="str">
        <f aca="false">IF(Entities!AS192=0,"",IF(Entities!Y192="","TOTAL MISSING",IF(ABS(N(Entities!W192)+N(Entities!X192)-N(Entities!Y192))*IF(N(Entities!AH192)=0,1,Entities!AH192)&gt;RevTol,"MISMATCH","OK")))</f>
        <v/>
      </c>
      <c r="F211" s="32" t="str">
        <f aca="false">IF(Entities!AS192=0,"",IF(COUNTIF(Entities!I192:U192,"X")=0,"NONE MARKED",IF(AND(UPPER(Entities!U192)="X",Entities!V192=""),"OTHER NOT DESCRIBED","OK")))</f>
        <v/>
      </c>
      <c r="G211" s="32" t="str">
        <f aca="false">IF(Entities!AS192=0,"",IF(AND(N(Entities!W192)+N(Entities!X192)&gt;0,N(Entities!AE192)=0),"REVIEW","OK"))</f>
        <v/>
      </c>
      <c r="H211" s="32" t="str">
        <f aca="false">IF(Entities!AS192=0,"",IF(OR(N(Entities!AC192)&lt;0,N(Entities!AF192)&lt;0),"NEGATIVE","OK"))</f>
        <v/>
      </c>
      <c r="I211" s="32" t="str">
        <f aca="false">IF(Entities!AS192=0,"",IF(MAX(ABS(N(Entities!AA192)),ABS(N(Entities!AB192)))=0,"OK",IF(ABS(N(Entities!AA192)-N(Entities!AB192))/MAX(ABS(N(Entities!AA192)),ABS(N(Entities!AB192)))&gt;TaxGap,"REVIEW","OK")))</f>
        <v/>
      </c>
      <c r="J211" s="32" t="str">
        <f aca="false">IF(Entities!AS192=0,"",IF(Entities!AG192="Yes","OK","CONFIRM"))</f>
        <v/>
      </c>
      <c r="K211" s="32" t="str">
        <f aca="false">IF(Entities!AS192=0,"",IF(AND(Entities!E192="Yes",Entities!F192=""),"MISSING OWNER","OK"))</f>
        <v/>
      </c>
      <c r="L211" s="32" t="str">
        <f aca="false">IF(Entities!AS192=0,"",IF(COUNTIF(Entities!$B$6:$B$205,Entities!B192)&gt;1,"DUPLICATE","OK"))</f>
        <v/>
      </c>
      <c r="M211" s="32" t="str">
        <f aca="false">IF(Entities!AS192=0,"",IF(COUNTIF(C211:L211,"OK")=10,"OK",IF(COUNTIF(C211:L211,"OK")+COUNTIF(C211:L211,"REVIEW")=10,"REVIEW","CHECK")))</f>
        <v/>
      </c>
    </row>
    <row r="212" customFormat="false" ht="15" hidden="false" customHeight="false" outlineLevel="0" collapsed="false">
      <c r="A212" s="31" t="n">
        <v>193</v>
      </c>
      <c r="B212" s="31" t="str">
        <f aca="false">IF(Entities!AS193=0,"",Entities!B193)</f>
        <v/>
      </c>
      <c r="C212" s="32" t="str">
        <f aca="false">IF(Entities!AS193=0,"",IF(Entities!C193="","MISSING",IF(COUNTIF(JurList,Entities!C193)=0,"NOT IN LIST","OK")))</f>
        <v/>
      </c>
      <c r="D212" s="32" t="str">
        <f aca="false">IF(Entities!AS193=0,"",IF(Entities!G193="","MISSING",IF(Entities!AH193="","NO RATE","OK")))</f>
        <v/>
      </c>
      <c r="E212" s="32" t="str">
        <f aca="false">IF(Entities!AS193=0,"",IF(Entities!Y193="","TOTAL MISSING",IF(ABS(N(Entities!W193)+N(Entities!X193)-N(Entities!Y193))*IF(N(Entities!AH193)=0,1,Entities!AH193)&gt;RevTol,"MISMATCH","OK")))</f>
        <v/>
      </c>
      <c r="F212" s="32" t="str">
        <f aca="false">IF(Entities!AS193=0,"",IF(COUNTIF(Entities!I193:U193,"X")=0,"NONE MARKED",IF(AND(UPPER(Entities!U193)="X",Entities!V193=""),"OTHER NOT DESCRIBED","OK")))</f>
        <v/>
      </c>
      <c r="G212" s="32" t="str">
        <f aca="false">IF(Entities!AS193=0,"",IF(AND(N(Entities!W193)+N(Entities!X193)&gt;0,N(Entities!AE193)=0),"REVIEW","OK"))</f>
        <v/>
      </c>
      <c r="H212" s="32" t="str">
        <f aca="false">IF(Entities!AS193=0,"",IF(OR(N(Entities!AC193)&lt;0,N(Entities!AF193)&lt;0),"NEGATIVE","OK"))</f>
        <v/>
      </c>
      <c r="I212" s="32" t="str">
        <f aca="false">IF(Entities!AS193=0,"",IF(MAX(ABS(N(Entities!AA193)),ABS(N(Entities!AB193)))=0,"OK",IF(ABS(N(Entities!AA193)-N(Entities!AB193))/MAX(ABS(N(Entities!AA193)),ABS(N(Entities!AB193)))&gt;TaxGap,"REVIEW","OK")))</f>
        <v/>
      </c>
      <c r="J212" s="32" t="str">
        <f aca="false">IF(Entities!AS193=0,"",IF(Entities!AG193="Yes","OK","CONFIRM"))</f>
        <v/>
      </c>
      <c r="K212" s="32" t="str">
        <f aca="false">IF(Entities!AS193=0,"",IF(AND(Entities!E193="Yes",Entities!F193=""),"MISSING OWNER","OK"))</f>
        <v/>
      </c>
      <c r="L212" s="32" t="str">
        <f aca="false">IF(Entities!AS193=0,"",IF(COUNTIF(Entities!$B$6:$B$205,Entities!B193)&gt;1,"DUPLICATE","OK"))</f>
        <v/>
      </c>
      <c r="M212" s="32" t="str">
        <f aca="false">IF(Entities!AS193=0,"",IF(COUNTIF(C212:L212,"OK")=10,"OK",IF(COUNTIF(C212:L212,"OK")+COUNTIF(C212:L212,"REVIEW")=10,"REVIEW","CHECK")))</f>
        <v/>
      </c>
    </row>
    <row r="213" customFormat="false" ht="15" hidden="false" customHeight="false" outlineLevel="0" collapsed="false">
      <c r="A213" s="31" t="n">
        <v>194</v>
      </c>
      <c r="B213" s="31" t="str">
        <f aca="false">IF(Entities!AS194=0,"",Entities!B194)</f>
        <v/>
      </c>
      <c r="C213" s="32" t="str">
        <f aca="false">IF(Entities!AS194=0,"",IF(Entities!C194="","MISSING",IF(COUNTIF(JurList,Entities!C194)=0,"NOT IN LIST","OK")))</f>
        <v/>
      </c>
      <c r="D213" s="32" t="str">
        <f aca="false">IF(Entities!AS194=0,"",IF(Entities!G194="","MISSING",IF(Entities!AH194="","NO RATE","OK")))</f>
        <v/>
      </c>
      <c r="E213" s="32" t="str">
        <f aca="false">IF(Entities!AS194=0,"",IF(Entities!Y194="","TOTAL MISSING",IF(ABS(N(Entities!W194)+N(Entities!X194)-N(Entities!Y194))*IF(N(Entities!AH194)=0,1,Entities!AH194)&gt;RevTol,"MISMATCH","OK")))</f>
        <v/>
      </c>
      <c r="F213" s="32" t="str">
        <f aca="false">IF(Entities!AS194=0,"",IF(COUNTIF(Entities!I194:U194,"X")=0,"NONE MARKED",IF(AND(UPPER(Entities!U194)="X",Entities!V194=""),"OTHER NOT DESCRIBED","OK")))</f>
        <v/>
      </c>
      <c r="G213" s="32" t="str">
        <f aca="false">IF(Entities!AS194=0,"",IF(AND(N(Entities!W194)+N(Entities!X194)&gt;0,N(Entities!AE194)=0),"REVIEW","OK"))</f>
        <v/>
      </c>
      <c r="H213" s="32" t="str">
        <f aca="false">IF(Entities!AS194=0,"",IF(OR(N(Entities!AC194)&lt;0,N(Entities!AF194)&lt;0),"NEGATIVE","OK"))</f>
        <v/>
      </c>
      <c r="I213" s="32" t="str">
        <f aca="false">IF(Entities!AS194=0,"",IF(MAX(ABS(N(Entities!AA194)),ABS(N(Entities!AB194)))=0,"OK",IF(ABS(N(Entities!AA194)-N(Entities!AB194))/MAX(ABS(N(Entities!AA194)),ABS(N(Entities!AB194)))&gt;TaxGap,"REVIEW","OK")))</f>
        <v/>
      </c>
      <c r="J213" s="32" t="str">
        <f aca="false">IF(Entities!AS194=0,"",IF(Entities!AG194="Yes","OK","CONFIRM"))</f>
        <v/>
      </c>
      <c r="K213" s="32" t="str">
        <f aca="false">IF(Entities!AS194=0,"",IF(AND(Entities!E194="Yes",Entities!F194=""),"MISSING OWNER","OK"))</f>
        <v/>
      </c>
      <c r="L213" s="32" t="str">
        <f aca="false">IF(Entities!AS194=0,"",IF(COUNTIF(Entities!$B$6:$B$205,Entities!B194)&gt;1,"DUPLICATE","OK"))</f>
        <v/>
      </c>
      <c r="M213" s="32" t="str">
        <f aca="false">IF(Entities!AS194=0,"",IF(COUNTIF(C213:L213,"OK")=10,"OK",IF(COUNTIF(C213:L213,"OK")+COUNTIF(C213:L213,"REVIEW")=10,"REVIEW","CHECK")))</f>
        <v/>
      </c>
    </row>
    <row r="214" customFormat="false" ht="15" hidden="false" customHeight="false" outlineLevel="0" collapsed="false">
      <c r="A214" s="31" t="n">
        <v>195</v>
      </c>
      <c r="B214" s="31" t="str">
        <f aca="false">IF(Entities!AS195=0,"",Entities!B195)</f>
        <v/>
      </c>
      <c r="C214" s="32" t="str">
        <f aca="false">IF(Entities!AS195=0,"",IF(Entities!C195="","MISSING",IF(COUNTIF(JurList,Entities!C195)=0,"NOT IN LIST","OK")))</f>
        <v/>
      </c>
      <c r="D214" s="32" t="str">
        <f aca="false">IF(Entities!AS195=0,"",IF(Entities!G195="","MISSING",IF(Entities!AH195="","NO RATE","OK")))</f>
        <v/>
      </c>
      <c r="E214" s="32" t="str">
        <f aca="false">IF(Entities!AS195=0,"",IF(Entities!Y195="","TOTAL MISSING",IF(ABS(N(Entities!W195)+N(Entities!X195)-N(Entities!Y195))*IF(N(Entities!AH195)=0,1,Entities!AH195)&gt;RevTol,"MISMATCH","OK")))</f>
        <v/>
      </c>
      <c r="F214" s="32" t="str">
        <f aca="false">IF(Entities!AS195=0,"",IF(COUNTIF(Entities!I195:U195,"X")=0,"NONE MARKED",IF(AND(UPPER(Entities!U195)="X",Entities!V195=""),"OTHER NOT DESCRIBED","OK")))</f>
        <v/>
      </c>
      <c r="G214" s="32" t="str">
        <f aca="false">IF(Entities!AS195=0,"",IF(AND(N(Entities!W195)+N(Entities!X195)&gt;0,N(Entities!AE195)=0),"REVIEW","OK"))</f>
        <v/>
      </c>
      <c r="H214" s="32" t="str">
        <f aca="false">IF(Entities!AS195=0,"",IF(OR(N(Entities!AC195)&lt;0,N(Entities!AF195)&lt;0),"NEGATIVE","OK"))</f>
        <v/>
      </c>
      <c r="I214" s="32" t="str">
        <f aca="false">IF(Entities!AS195=0,"",IF(MAX(ABS(N(Entities!AA195)),ABS(N(Entities!AB195)))=0,"OK",IF(ABS(N(Entities!AA195)-N(Entities!AB195))/MAX(ABS(N(Entities!AA195)),ABS(N(Entities!AB195)))&gt;TaxGap,"REVIEW","OK")))</f>
        <v/>
      </c>
      <c r="J214" s="32" t="str">
        <f aca="false">IF(Entities!AS195=0,"",IF(Entities!AG195="Yes","OK","CONFIRM"))</f>
        <v/>
      </c>
      <c r="K214" s="32" t="str">
        <f aca="false">IF(Entities!AS195=0,"",IF(AND(Entities!E195="Yes",Entities!F195=""),"MISSING OWNER","OK"))</f>
        <v/>
      </c>
      <c r="L214" s="32" t="str">
        <f aca="false">IF(Entities!AS195=0,"",IF(COUNTIF(Entities!$B$6:$B$205,Entities!B195)&gt;1,"DUPLICATE","OK"))</f>
        <v/>
      </c>
      <c r="M214" s="32" t="str">
        <f aca="false">IF(Entities!AS195=0,"",IF(COUNTIF(C214:L214,"OK")=10,"OK",IF(COUNTIF(C214:L214,"OK")+COUNTIF(C214:L214,"REVIEW")=10,"REVIEW","CHECK")))</f>
        <v/>
      </c>
    </row>
    <row r="215" customFormat="false" ht="15" hidden="false" customHeight="false" outlineLevel="0" collapsed="false">
      <c r="A215" s="31" t="n">
        <v>196</v>
      </c>
      <c r="B215" s="31" t="str">
        <f aca="false">IF(Entities!AS196=0,"",Entities!B196)</f>
        <v/>
      </c>
      <c r="C215" s="32" t="str">
        <f aca="false">IF(Entities!AS196=0,"",IF(Entities!C196="","MISSING",IF(COUNTIF(JurList,Entities!C196)=0,"NOT IN LIST","OK")))</f>
        <v/>
      </c>
      <c r="D215" s="32" t="str">
        <f aca="false">IF(Entities!AS196=0,"",IF(Entities!G196="","MISSING",IF(Entities!AH196="","NO RATE","OK")))</f>
        <v/>
      </c>
      <c r="E215" s="32" t="str">
        <f aca="false">IF(Entities!AS196=0,"",IF(Entities!Y196="","TOTAL MISSING",IF(ABS(N(Entities!W196)+N(Entities!X196)-N(Entities!Y196))*IF(N(Entities!AH196)=0,1,Entities!AH196)&gt;RevTol,"MISMATCH","OK")))</f>
        <v/>
      </c>
      <c r="F215" s="32" t="str">
        <f aca="false">IF(Entities!AS196=0,"",IF(COUNTIF(Entities!I196:U196,"X")=0,"NONE MARKED",IF(AND(UPPER(Entities!U196)="X",Entities!V196=""),"OTHER NOT DESCRIBED","OK")))</f>
        <v/>
      </c>
      <c r="G215" s="32" t="str">
        <f aca="false">IF(Entities!AS196=0,"",IF(AND(N(Entities!W196)+N(Entities!X196)&gt;0,N(Entities!AE196)=0),"REVIEW","OK"))</f>
        <v/>
      </c>
      <c r="H215" s="32" t="str">
        <f aca="false">IF(Entities!AS196=0,"",IF(OR(N(Entities!AC196)&lt;0,N(Entities!AF196)&lt;0),"NEGATIVE","OK"))</f>
        <v/>
      </c>
      <c r="I215" s="32" t="str">
        <f aca="false">IF(Entities!AS196=0,"",IF(MAX(ABS(N(Entities!AA196)),ABS(N(Entities!AB196)))=0,"OK",IF(ABS(N(Entities!AA196)-N(Entities!AB196))/MAX(ABS(N(Entities!AA196)),ABS(N(Entities!AB196)))&gt;TaxGap,"REVIEW","OK")))</f>
        <v/>
      </c>
      <c r="J215" s="32" t="str">
        <f aca="false">IF(Entities!AS196=0,"",IF(Entities!AG196="Yes","OK","CONFIRM"))</f>
        <v/>
      </c>
      <c r="K215" s="32" t="str">
        <f aca="false">IF(Entities!AS196=0,"",IF(AND(Entities!E196="Yes",Entities!F196=""),"MISSING OWNER","OK"))</f>
        <v/>
      </c>
      <c r="L215" s="32" t="str">
        <f aca="false">IF(Entities!AS196=0,"",IF(COUNTIF(Entities!$B$6:$B$205,Entities!B196)&gt;1,"DUPLICATE","OK"))</f>
        <v/>
      </c>
      <c r="M215" s="32" t="str">
        <f aca="false">IF(Entities!AS196=0,"",IF(COUNTIF(C215:L215,"OK")=10,"OK",IF(COUNTIF(C215:L215,"OK")+COUNTIF(C215:L215,"REVIEW")=10,"REVIEW","CHECK")))</f>
        <v/>
      </c>
    </row>
    <row r="216" customFormat="false" ht="15" hidden="false" customHeight="false" outlineLevel="0" collapsed="false">
      <c r="A216" s="31" t="n">
        <v>197</v>
      </c>
      <c r="B216" s="31" t="str">
        <f aca="false">IF(Entities!AS197=0,"",Entities!B197)</f>
        <v/>
      </c>
      <c r="C216" s="32" t="str">
        <f aca="false">IF(Entities!AS197=0,"",IF(Entities!C197="","MISSING",IF(COUNTIF(JurList,Entities!C197)=0,"NOT IN LIST","OK")))</f>
        <v/>
      </c>
      <c r="D216" s="32" t="str">
        <f aca="false">IF(Entities!AS197=0,"",IF(Entities!G197="","MISSING",IF(Entities!AH197="","NO RATE","OK")))</f>
        <v/>
      </c>
      <c r="E216" s="32" t="str">
        <f aca="false">IF(Entities!AS197=0,"",IF(Entities!Y197="","TOTAL MISSING",IF(ABS(N(Entities!W197)+N(Entities!X197)-N(Entities!Y197))*IF(N(Entities!AH197)=0,1,Entities!AH197)&gt;RevTol,"MISMATCH","OK")))</f>
        <v/>
      </c>
      <c r="F216" s="32" t="str">
        <f aca="false">IF(Entities!AS197=0,"",IF(COUNTIF(Entities!I197:U197,"X")=0,"NONE MARKED",IF(AND(UPPER(Entities!U197)="X",Entities!V197=""),"OTHER NOT DESCRIBED","OK")))</f>
        <v/>
      </c>
      <c r="G216" s="32" t="str">
        <f aca="false">IF(Entities!AS197=0,"",IF(AND(N(Entities!W197)+N(Entities!X197)&gt;0,N(Entities!AE197)=0),"REVIEW","OK"))</f>
        <v/>
      </c>
      <c r="H216" s="32" t="str">
        <f aca="false">IF(Entities!AS197=0,"",IF(OR(N(Entities!AC197)&lt;0,N(Entities!AF197)&lt;0),"NEGATIVE","OK"))</f>
        <v/>
      </c>
      <c r="I216" s="32" t="str">
        <f aca="false">IF(Entities!AS197=0,"",IF(MAX(ABS(N(Entities!AA197)),ABS(N(Entities!AB197)))=0,"OK",IF(ABS(N(Entities!AA197)-N(Entities!AB197))/MAX(ABS(N(Entities!AA197)),ABS(N(Entities!AB197)))&gt;TaxGap,"REVIEW","OK")))</f>
        <v/>
      </c>
      <c r="J216" s="32" t="str">
        <f aca="false">IF(Entities!AS197=0,"",IF(Entities!AG197="Yes","OK","CONFIRM"))</f>
        <v/>
      </c>
      <c r="K216" s="32" t="str">
        <f aca="false">IF(Entities!AS197=0,"",IF(AND(Entities!E197="Yes",Entities!F197=""),"MISSING OWNER","OK"))</f>
        <v/>
      </c>
      <c r="L216" s="32" t="str">
        <f aca="false">IF(Entities!AS197=0,"",IF(COUNTIF(Entities!$B$6:$B$205,Entities!B197)&gt;1,"DUPLICATE","OK"))</f>
        <v/>
      </c>
      <c r="M216" s="32" t="str">
        <f aca="false">IF(Entities!AS197=0,"",IF(COUNTIF(C216:L216,"OK")=10,"OK",IF(COUNTIF(C216:L216,"OK")+COUNTIF(C216:L216,"REVIEW")=10,"REVIEW","CHECK")))</f>
        <v/>
      </c>
    </row>
    <row r="217" customFormat="false" ht="15" hidden="false" customHeight="false" outlineLevel="0" collapsed="false">
      <c r="A217" s="31" t="n">
        <v>198</v>
      </c>
      <c r="B217" s="31" t="str">
        <f aca="false">IF(Entities!AS198=0,"",Entities!B198)</f>
        <v/>
      </c>
      <c r="C217" s="32" t="str">
        <f aca="false">IF(Entities!AS198=0,"",IF(Entities!C198="","MISSING",IF(COUNTIF(JurList,Entities!C198)=0,"NOT IN LIST","OK")))</f>
        <v/>
      </c>
      <c r="D217" s="32" t="str">
        <f aca="false">IF(Entities!AS198=0,"",IF(Entities!G198="","MISSING",IF(Entities!AH198="","NO RATE","OK")))</f>
        <v/>
      </c>
      <c r="E217" s="32" t="str">
        <f aca="false">IF(Entities!AS198=0,"",IF(Entities!Y198="","TOTAL MISSING",IF(ABS(N(Entities!W198)+N(Entities!X198)-N(Entities!Y198))*IF(N(Entities!AH198)=0,1,Entities!AH198)&gt;RevTol,"MISMATCH","OK")))</f>
        <v/>
      </c>
      <c r="F217" s="32" t="str">
        <f aca="false">IF(Entities!AS198=0,"",IF(COUNTIF(Entities!I198:U198,"X")=0,"NONE MARKED",IF(AND(UPPER(Entities!U198)="X",Entities!V198=""),"OTHER NOT DESCRIBED","OK")))</f>
        <v/>
      </c>
      <c r="G217" s="32" t="str">
        <f aca="false">IF(Entities!AS198=0,"",IF(AND(N(Entities!W198)+N(Entities!X198)&gt;0,N(Entities!AE198)=0),"REVIEW","OK"))</f>
        <v/>
      </c>
      <c r="H217" s="32" t="str">
        <f aca="false">IF(Entities!AS198=0,"",IF(OR(N(Entities!AC198)&lt;0,N(Entities!AF198)&lt;0),"NEGATIVE","OK"))</f>
        <v/>
      </c>
      <c r="I217" s="32" t="str">
        <f aca="false">IF(Entities!AS198=0,"",IF(MAX(ABS(N(Entities!AA198)),ABS(N(Entities!AB198)))=0,"OK",IF(ABS(N(Entities!AA198)-N(Entities!AB198))/MAX(ABS(N(Entities!AA198)),ABS(N(Entities!AB198)))&gt;TaxGap,"REVIEW","OK")))</f>
        <v/>
      </c>
      <c r="J217" s="32" t="str">
        <f aca="false">IF(Entities!AS198=0,"",IF(Entities!AG198="Yes","OK","CONFIRM"))</f>
        <v/>
      </c>
      <c r="K217" s="32" t="str">
        <f aca="false">IF(Entities!AS198=0,"",IF(AND(Entities!E198="Yes",Entities!F198=""),"MISSING OWNER","OK"))</f>
        <v/>
      </c>
      <c r="L217" s="32" t="str">
        <f aca="false">IF(Entities!AS198=0,"",IF(COUNTIF(Entities!$B$6:$B$205,Entities!B198)&gt;1,"DUPLICATE","OK"))</f>
        <v/>
      </c>
      <c r="M217" s="32" t="str">
        <f aca="false">IF(Entities!AS198=0,"",IF(COUNTIF(C217:L217,"OK")=10,"OK",IF(COUNTIF(C217:L217,"OK")+COUNTIF(C217:L217,"REVIEW")=10,"REVIEW","CHECK")))</f>
        <v/>
      </c>
    </row>
    <row r="218" customFormat="false" ht="15" hidden="false" customHeight="false" outlineLevel="0" collapsed="false">
      <c r="A218" s="31" t="n">
        <v>199</v>
      </c>
      <c r="B218" s="31" t="str">
        <f aca="false">IF(Entities!AS199=0,"",Entities!B199)</f>
        <v/>
      </c>
      <c r="C218" s="32" t="str">
        <f aca="false">IF(Entities!AS199=0,"",IF(Entities!C199="","MISSING",IF(COUNTIF(JurList,Entities!C199)=0,"NOT IN LIST","OK")))</f>
        <v/>
      </c>
      <c r="D218" s="32" t="str">
        <f aca="false">IF(Entities!AS199=0,"",IF(Entities!G199="","MISSING",IF(Entities!AH199="","NO RATE","OK")))</f>
        <v/>
      </c>
      <c r="E218" s="32" t="str">
        <f aca="false">IF(Entities!AS199=0,"",IF(Entities!Y199="","TOTAL MISSING",IF(ABS(N(Entities!W199)+N(Entities!X199)-N(Entities!Y199))*IF(N(Entities!AH199)=0,1,Entities!AH199)&gt;RevTol,"MISMATCH","OK")))</f>
        <v/>
      </c>
      <c r="F218" s="32" t="str">
        <f aca="false">IF(Entities!AS199=0,"",IF(COUNTIF(Entities!I199:U199,"X")=0,"NONE MARKED",IF(AND(UPPER(Entities!U199)="X",Entities!V199=""),"OTHER NOT DESCRIBED","OK")))</f>
        <v/>
      </c>
      <c r="G218" s="32" t="str">
        <f aca="false">IF(Entities!AS199=0,"",IF(AND(N(Entities!W199)+N(Entities!X199)&gt;0,N(Entities!AE199)=0),"REVIEW","OK"))</f>
        <v/>
      </c>
      <c r="H218" s="32" t="str">
        <f aca="false">IF(Entities!AS199=0,"",IF(OR(N(Entities!AC199)&lt;0,N(Entities!AF199)&lt;0),"NEGATIVE","OK"))</f>
        <v/>
      </c>
      <c r="I218" s="32" t="str">
        <f aca="false">IF(Entities!AS199=0,"",IF(MAX(ABS(N(Entities!AA199)),ABS(N(Entities!AB199)))=0,"OK",IF(ABS(N(Entities!AA199)-N(Entities!AB199))/MAX(ABS(N(Entities!AA199)),ABS(N(Entities!AB199)))&gt;TaxGap,"REVIEW","OK")))</f>
        <v/>
      </c>
      <c r="J218" s="32" t="str">
        <f aca="false">IF(Entities!AS199=0,"",IF(Entities!AG199="Yes","OK","CONFIRM"))</f>
        <v/>
      </c>
      <c r="K218" s="32" t="str">
        <f aca="false">IF(Entities!AS199=0,"",IF(AND(Entities!E199="Yes",Entities!F199=""),"MISSING OWNER","OK"))</f>
        <v/>
      </c>
      <c r="L218" s="32" t="str">
        <f aca="false">IF(Entities!AS199=0,"",IF(COUNTIF(Entities!$B$6:$B$205,Entities!B199)&gt;1,"DUPLICATE","OK"))</f>
        <v/>
      </c>
      <c r="M218" s="32" t="str">
        <f aca="false">IF(Entities!AS199=0,"",IF(COUNTIF(C218:L218,"OK")=10,"OK",IF(COUNTIF(C218:L218,"OK")+COUNTIF(C218:L218,"REVIEW")=10,"REVIEW","CHECK")))</f>
        <v/>
      </c>
    </row>
    <row r="219" customFormat="false" ht="15" hidden="false" customHeight="false" outlineLevel="0" collapsed="false">
      <c r="A219" s="31" t="n">
        <v>200</v>
      </c>
      <c r="B219" s="31" t="str">
        <f aca="false">IF(Entities!AS200=0,"",Entities!B200)</f>
        <v/>
      </c>
      <c r="C219" s="32" t="str">
        <f aca="false">IF(Entities!AS200=0,"",IF(Entities!C200="","MISSING",IF(COUNTIF(JurList,Entities!C200)=0,"NOT IN LIST","OK")))</f>
        <v/>
      </c>
      <c r="D219" s="32" t="str">
        <f aca="false">IF(Entities!AS200=0,"",IF(Entities!G200="","MISSING",IF(Entities!AH200="","NO RATE","OK")))</f>
        <v/>
      </c>
      <c r="E219" s="32" t="str">
        <f aca="false">IF(Entities!AS200=0,"",IF(Entities!Y200="","TOTAL MISSING",IF(ABS(N(Entities!W200)+N(Entities!X200)-N(Entities!Y200))*IF(N(Entities!AH200)=0,1,Entities!AH200)&gt;RevTol,"MISMATCH","OK")))</f>
        <v/>
      </c>
      <c r="F219" s="32" t="str">
        <f aca="false">IF(Entities!AS200=0,"",IF(COUNTIF(Entities!I200:U200,"X")=0,"NONE MARKED",IF(AND(UPPER(Entities!U200)="X",Entities!V200=""),"OTHER NOT DESCRIBED","OK")))</f>
        <v/>
      </c>
      <c r="G219" s="32" t="str">
        <f aca="false">IF(Entities!AS200=0,"",IF(AND(N(Entities!W200)+N(Entities!X200)&gt;0,N(Entities!AE200)=0),"REVIEW","OK"))</f>
        <v/>
      </c>
      <c r="H219" s="32" t="str">
        <f aca="false">IF(Entities!AS200=0,"",IF(OR(N(Entities!AC200)&lt;0,N(Entities!AF200)&lt;0),"NEGATIVE","OK"))</f>
        <v/>
      </c>
      <c r="I219" s="32" t="str">
        <f aca="false">IF(Entities!AS200=0,"",IF(MAX(ABS(N(Entities!AA200)),ABS(N(Entities!AB200)))=0,"OK",IF(ABS(N(Entities!AA200)-N(Entities!AB200))/MAX(ABS(N(Entities!AA200)),ABS(N(Entities!AB200)))&gt;TaxGap,"REVIEW","OK")))</f>
        <v/>
      </c>
      <c r="J219" s="32" t="str">
        <f aca="false">IF(Entities!AS200=0,"",IF(Entities!AG200="Yes","OK","CONFIRM"))</f>
        <v/>
      </c>
      <c r="K219" s="32" t="str">
        <f aca="false">IF(Entities!AS200=0,"",IF(AND(Entities!E200="Yes",Entities!F200=""),"MISSING OWNER","OK"))</f>
        <v/>
      </c>
      <c r="L219" s="32" t="str">
        <f aca="false">IF(Entities!AS200=0,"",IF(COUNTIF(Entities!$B$6:$B$205,Entities!B200)&gt;1,"DUPLICATE","OK"))</f>
        <v/>
      </c>
      <c r="M219" s="32" t="str">
        <f aca="false">IF(Entities!AS200=0,"",IF(COUNTIF(C219:L219,"OK")=10,"OK",IF(COUNTIF(C219:L219,"OK")+COUNTIF(C219:L219,"REVIEW")=10,"REVIEW","CHECK")))</f>
        <v/>
      </c>
    </row>
    <row r="220" customFormat="false" ht="15" hidden="false" customHeight="false" outlineLevel="0" collapsed="false">
      <c r="A220" s="31" t="n">
        <v>201</v>
      </c>
      <c r="B220" s="31" t="str">
        <f aca="false">IF(Entities!AS201=0,"",Entities!B201)</f>
        <v/>
      </c>
      <c r="C220" s="32" t="str">
        <f aca="false">IF(Entities!AS201=0,"",IF(Entities!C201="","MISSING",IF(COUNTIF(JurList,Entities!C201)=0,"NOT IN LIST","OK")))</f>
        <v/>
      </c>
      <c r="D220" s="32" t="str">
        <f aca="false">IF(Entities!AS201=0,"",IF(Entities!G201="","MISSING",IF(Entities!AH201="","NO RATE","OK")))</f>
        <v/>
      </c>
      <c r="E220" s="32" t="str">
        <f aca="false">IF(Entities!AS201=0,"",IF(Entities!Y201="","TOTAL MISSING",IF(ABS(N(Entities!W201)+N(Entities!X201)-N(Entities!Y201))*IF(N(Entities!AH201)=0,1,Entities!AH201)&gt;RevTol,"MISMATCH","OK")))</f>
        <v/>
      </c>
      <c r="F220" s="32" t="str">
        <f aca="false">IF(Entities!AS201=0,"",IF(COUNTIF(Entities!I201:U201,"X")=0,"NONE MARKED",IF(AND(UPPER(Entities!U201)="X",Entities!V201=""),"OTHER NOT DESCRIBED","OK")))</f>
        <v/>
      </c>
      <c r="G220" s="32" t="str">
        <f aca="false">IF(Entities!AS201=0,"",IF(AND(N(Entities!W201)+N(Entities!X201)&gt;0,N(Entities!AE201)=0),"REVIEW","OK"))</f>
        <v/>
      </c>
      <c r="H220" s="32" t="str">
        <f aca="false">IF(Entities!AS201=0,"",IF(OR(N(Entities!AC201)&lt;0,N(Entities!AF201)&lt;0),"NEGATIVE","OK"))</f>
        <v/>
      </c>
      <c r="I220" s="32" t="str">
        <f aca="false">IF(Entities!AS201=0,"",IF(MAX(ABS(N(Entities!AA201)),ABS(N(Entities!AB201)))=0,"OK",IF(ABS(N(Entities!AA201)-N(Entities!AB201))/MAX(ABS(N(Entities!AA201)),ABS(N(Entities!AB201)))&gt;TaxGap,"REVIEW","OK")))</f>
        <v/>
      </c>
      <c r="J220" s="32" t="str">
        <f aca="false">IF(Entities!AS201=0,"",IF(Entities!AG201="Yes","OK","CONFIRM"))</f>
        <v/>
      </c>
      <c r="K220" s="32" t="str">
        <f aca="false">IF(Entities!AS201=0,"",IF(AND(Entities!E201="Yes",Entities!F201=""),"MISSING OWNER","OK"))</f>
        <v/>
      </c>
      <c r="L220" s="32" t="str">
        <f aca="false">IF(Entities!AS201=0,"",IF(COUNTIF(Entities!$B$6:$B$205,Entities!B201)&gt;1,"DUPLICATE","OK"))</f>
        <v/>
      </c>
      <c r="M220" s="32" t="str">
        <f aca="false">IF(Entities!AS201=0,"",IF(COUNTIF(C220:L220,"OK")=10,"OK",IF(COUNTIF(C220:L220,"OK")+COUNTIF(C220:L220,"REVIEW")=10,"REVIEW","CHECK")))</f>
        <v/>
      </c>
    </row>
    <row r="221" customFormat="false" ht="15" hidden="false" customHeight="false" outlineLevel="0" collapsed="false">
      <c r="A221" s="31" t="n">
        <v>202</v>
      </c>
      <c r="B221" s="31" t="str">
        <f aca="false">IF(Entities!AS202=0,"",Entities!B202)</f>
        <v/>
      </c>
      <c r="C221" s="32" t="str">
        <f aca="false">IF(Entities!AS202=0,"",IF(Entities!C202="","MISSING",IF(COUNTIF(JurList,Entities!C202)=0,"NOT IN LIST","OK")))</f>
        <v/>
      </c>
      <c r="D221" s="32" t="str">
        <f aca="false">IF(Entities!AS202=0,"",IF(Entities!G202="","MISSING",IF(Entities!AH202="","NO RATE","OK")))</f>
        <v/>
      </c>
      <c r="E221" s="32" t="str">
        <f aca="false">IF(Entities!AS202=0,"",IF(Entities!Y202="","TOTAL MISSING",IF(ABS(N(Entities!W202)+N(Entities!X202)-N(Entities!Y202))*IF(N(Entities!AH202)=0,1,Entities!AH202)&gt;RevTol,"MISMATCH","OK")))</f>
        <v/>
      </c>
      <c r="F221" s="32" t="str">
        <f aca="false">IF(Entities!AS202=0,"",IF(COUNTIF(Entities!I202:U202,"X")=0,"NONE MARKED",IF(AND(UPPER(Entities!U202)="X",Entities!V202=""),"OTHER NOT DESCRIBED","OK")))</f>
        <v/>
      </c>
      <c r="G221" s="32" t="str">
        <f aca="false">IF(Entities!AS202=0,"",IF(AND(N(Entities!W202)+N(Entities!X202)&gt;0,N(Entities!AE202)=0),"REVIEW","OK"))</f>
        <v/>
      </c>
      <c r="H221" s="32" t="str">
        <f aca="false">IF(Entities!AS202=0,"",IF(OR(N(Entities!AC202)&lt;0,N(Entities!AF202)&lt;0),"NEGATIVE","OK"))</f>
        <v/>
      </c>
      <c r="I221" s="32" t="str">
        <f aca="false">IF(Entities!AS202=0,"",IF(MAX(ABS(N(Entities!AA202)),ABS(N(Entities!AB202)))=0,"OK",IF(ABS(N(Entities!AA202)-N(Entities!AB202))/MAX(ABS(N(Entities!AA202)),ABS(N(Entities!AB202)))&gt;TaxGap,"REVIEW","OK")))</f>
        <v/>
      </c>
      <c r="J221" s="32" t="str">
        <f aca="false">IF(Entities!AS202=0,"",IF(Entities!AG202="Yes","OK","CONFIRM"))</f>
        <v/>
      </c>
      <c r="K221" s="32" t="str">
        <f aca="false">IF(Entities!AS202=0,"",IF(AND(Entities!E202="Yes",Entities!F202=""),"MISSING OWNER","OK"))</f>
        <v/>
      </c>
      <c r="L221" s="32" t="str">
        <f aca="false">IF(Entities!AS202=0,"",IF(COUNTIF(Entities!$B$6:$B$205,Entities!B202)&gt;1,"DUPLICATE","OK"))</f>
        <v/>
      </c>
      <c r="M221" s="32" t="str">
        <f aca="false">IF(Entities!AS202=0,"",IF(COUNTIF(C221:L221,"OK")=10,"OK",IF(COUNTIF(C221:L221,"OK")+COUNTIF(C221:L221,"REVIEW")=10,"REVIEW","CHECK")))</f>
        <v/>
      </c>
    </row>
    <row r="222" customFormat="false" ht="15" hidden="false" customHeight="false" outlineLevel="0" collapsed="false">
      <c r="A222" s="31" t="n">
        <v>203</v>
      </c>
      <c r="B222" s="31" t="str">
        <f aca="false">IF(Entities!AS203=0,"",Entities!B203)</f>
        <v/>
      </c>
      <c r="C222" s="32" t="str">
        <f aca="false">IF(Entities!AS203=0,"",IF(Entities!C203="","MISSING",IF(COUNTIF(JurList,Entities!C203)=0,"NOT IN LIST","OK")))</f>
        <v/>
      </c>
      <c r="D222" s="32" t="str">
        <f aca="false">IF(Entities!AS203=0,"",IF(Entities!G203="","MISSING",IF(Entities!AH203="","NO RATE","OK")))</f>
        <v/>
      </c>
      <c r="E222" s="32" t="str">
        <f aca="false">IF(Entities!AS203=0,"",IF(Entities!Y203="","TOTAL MISSING",IF(ABS(N(Entities!W203)+N(Entities!X203)-N(Entities!Y203))*IF(N(Entities!AH203)=0,1,Entities!AH203)&gt;RevTol,"MISMATCH","OK")))</f>
        <v/>
      </c>
      <c r="F222" s="32" t="str">
        <f aca="false">IF(Entities!AS203=0,"",IF(COUNTIF(Entities!I203:U203,"X")=0,"NONE MARKED",IF(AND(UPPER(Entities!U203)="X",Entities!V203=""),"OTHER NOT DESCRIBED","OK")))</f>
        <v/>
      </c>
      <c r="G222" s="32" t="str">
        <f aca="false">IF(Entities!AS203=0,"",IF(AND(N(Entities!W203)+N(Entities!X203)&gt;0,N(Entities!AE203)=0),"REVIEW","OK"))</f>
        <v/>
      </c>
      <c r="H222" s="32" t="str">
        <f aca="false">IF(Entities!AS203=0,"",IF(OR(N(Entities!AC203)&lt;0,N(Entities!AF203)&lt;0),"NEGATIVE","OK"))</f>
        <v/>
      </c>
      <c r="I222" s="32" t="str">
        <f aca="false">IF(Entities!AS203=0,"",IF(MAX(ABS(N(Entities!AA203)),ABS(N(Entities!AB203)))=0,"OK",IF(ABS(N(Entities!AA203)-N(Entities!AB203))/MAX(ABS(N(Entities!AA203)),ABS(N(Entities!AB203)))&gt;TaxGap,"REVIEW","OK")))</f>
        <v/>
      </c>
      <c r="J222" s="32" t="str">
        <f aca="false">IF(Entities!AS203=0,"",IF(Entities!AG203="Yes","OK","CONFIRM"))</f>
        <v/>
      </c>
      <c r="K222" s="32" t="str">
        <f aca="false">IF(Entities!AS203=0,"",IF(AND(Entities!E203="Yes",Entities!F203=""),"MISSING OWNER","OK"))</f>
        <v/>
      </c>
      <c r="L222" s="32" t="str">
        <f aca="false">IF(Entities!AS203=0,"",IF(COUNTIF(Entities!$B$6:$B$205,Entities!B203)&gt;1,"DUPLICATE","OK"))</f>
        <v/>
      </c>
      <c r="M222" s="32" t="str">
        <f aca="false">IF(Entities!AS203=0,"",IF(COUNTIF(C222:L222,"OK")=10,"OK",IF(COUNTIF(C222:L222,"OK")+COUNTIF(C222:L222,"REVIEW")=10,"REVIEW","CHECK")))</f>
        <v/>
      </c>
    </row>
    <row r="223" customFormat="false" ht="15" hidden="false" customHeight="false" outlineLevel="0" collapsed="false">
      <c r="A223" s="31" t="n">
        <v>204</v>
      </c>
      <c r="B223" s="31" t="str">
        <f aca="false">IF(Entities!AS204=0,"",Entities!B204)</f>
        <v/>
      </c>
      <c r="C223" s="32" t="str">
        <f aca="false">IF(Entities!AS204=0,"",IF(Entities!C204="","MISSING",IF(COUNTIF(JurList,Entities!C204)=0,"NOT IN LIST","OK")))</f>
        <v/>
      </c>
      <c r="D223" s="32" t="str">
        <f aca="false">IF(Entities!AS204=0,"",IF(Entities!G204="","MISSING",IF(Entities!AH204="","NO RATE","OK")))</f>
        <v/>
      </c>
      <c r="E223" s="32" t="str">
        <f aca="false">IF(Entities!AS204=0,"",IF(Entities!Y204="","TOTAL MISSING",IF(ABS(N(Entities!W204)+N(Entities!X204)-N(Entities!Y204))*IF(N(Entities!AH204)=0,1,Entities!AH204)&gt;RevTol,"MISMATCH","OK")))</f>
        <v/>
      </c>
      <c r="F223" s="32" t="str">
        <f aca="false">IF(Entities!AS204=0,"",IF(COUNTIF(Entities!I204:U204,"X")=0,"NONE MARKED",IF(AND(UPPER(Entities!U204)="X",Entities!V204=""),"OTHER NOT DESCRIBED","OK")))</f>
        <v/>
      </c>
      <c r="G223" s="32" t="str">
        <f aca="false">IF(Entities!AS204=0,"",IF(AND(N(Entities!W204)+N(Entities!X204)&gt;0,N(Entities!AE204)=0),"REVIEW","OK"))</f>
        <v/>
      </c>
      <c r="H223" s="32" t="str">
        <f aca="false">IF(Entities!AS204=0,"",IF(OR(N(Entities!AC204)&lt;0,N(Entities!AF204)&lt;0),"NEGATIVE","OK"))</f>
        <v/>
      </c>
      <c r="I223" s="32" t="str">
        <f aca="false">IF(Entities!AS204=0,"",IF(MAX(ABS(N(Entities!AA204)),ABS(N(Entities!AB204)))=0,"OK",IF(ABS(N(Entities!AA204)-N(Entities!AB204))/MAX(ABS(N(Entities!AA204)),ABS(N(Entities!AB204)))&gt;TaxGap,"REVIEW","OK")))</f>
        <v/>
      </c>
      <c r="J223" s="32" t="str">
        <f aca="false">IF(Entities!AS204=0,"",IF(Entities!AG204="Yes","OK","CONFIRM"))</f>
        <v/>
      </c>
      <c r="K223" s="32" t="str">
        <f aca="false">IF(Entities!AS204=0,"",IF(AND(Entities!E204="Yes",Entities!F204=""),"MISSING OWNER","OK"))</f>
        <v/>
      </c>
      <c r="L223" s="32" t="str">
        <f aca="false">IF(Entities!AS204=0,"",IF(COUNTIF(Entities!$B$6:$B$205,Entities!B204)&gt;1,"DUPLICATE","OK"))</f>
        <v/>
      </c>
      <c r="M223" s="32" t="str">
        <f aca="false">IF(Entities!AS204=0,"",IF(COUNTIF(C223:L223,"OK")=10,"OK",IF(COUNTIF(C223:L223,"OK")+COUNTIF(C223:L223,"REVIEW")=10,"REVIEW","CHECK")))</f>
        <v/>
      </c>
    </row>
    <row r="224" customFormat="false" ht="15" hidden="false" customHeight="false" outlineLevel="0" collapsed="false">
      <c r="A224" s="31" t="n">
        <v>205</v>
      </c>
      <c r="B224" s="31" t="str">
        <f aca="false">IF(Entities!AS205=0,"",Entities!B205)</f>
        <v/>
      </c>
      <c r="C224" s="32" t="str">
        <f aca="false">IF(Entities!AS205=0,"",IF(Entities!C205="","MISSING",IF(COUNTIF(JurList,Entities!C205)=0,"NOT IN LIST","OK")))</f>
        <v/>
      </c>
      <c r="D224" s="32" t="str">
        <f aca="false">IF(Entities!AS205=0,"",IF(Entities!G205="","MISSING",IF(Entities!AH205="","NO RATE","OK")))</f>
        <v/>
      </c>
      <c r="E224" s="32" t="str">
        <f aca="false">IF(Entities!AS205=0,"",IF(Entities!Y205="","TOTAL MISSING",IF(ABS(N(Entities!W205)+N(Entities!X205)-N(Entities!Y205))*IF(N(Entities!AH205)=0,1,Entities!AH205)&gt;RevTol,"MISMATCH","OK")))</f>
        <v/>
      </c>
      <c r="F224" s="32" t="str">
        <f aca="false">IF(Entities!AS205=0,"",IF(COUNTIF(Entities!I205:U205,"X")=0,"NONE MARKED",IF(AND(UPPER(Entities!U205)="X",Entities!V205=""),"OTHER NOT DESCRIBED","OK")))</f>
        <v/>
      </c>
      <c r="G224" s="32" t="str">
        <f aca="false">IF(Entities!AS205=0,"",IF(AND(N(Entities!W205)+N(Entities!X205)&gt;0,N(Entities!AE205)=0),"REVIEW","OK"))</f>
        <v/>
      </c>
      <c r="H224" s="32" t="str">
        <f aca="false">IF(Entities!AS205=0,"",IF(OR(N(Entities!AC205)&lt;0,N(Entities!AF205)&lt;0),"NEGATIVE","OK"))</f>
        <v/>
      </c>
      <c r="I224" s="32" t="str">
        <f aca="false">IF(Entities!AS205=0,"",IF(MAX(ABS(N(Entities!AA205)),ABS(N(Entities!AB205)))=0,"OK",IF(ABS(N(Entities!AA205)-N(Entities!AB205))/MAX(ABS(N(Entities!AA205)),ABS(N(Entities!AB205)))&gt;TaxGap,"REVIEW","OK")))</f>
        <v/>
      </c>
      <c r="J224" s="32" t="str">
        <f aca="false">IF(Entities!AS205=0,"",IF(Entities!AG205="Yes","OK","CONFIRM"))</f>
        <v/>
      </c>
      <c r="K224" s="32" t="str">
        <f aca="false">IF(Entities!AS205=0,"",IF(AND(Entities!E205="Yes",Entities!F205=""),"MISSING OWNER","OK"))</f>
        <v/>
      </c>
      <c r="L224" s="32" t="str">
        <f aca="false">IF(Entities!AS205=0,"",IF(COUNTIF(Entities!$B$6:$B$205,Entities!B205)&gt;1,"DUPLICATE","OK"))</f>
        <v/>
      </c>
      <c r="M224" s="32" t="str">
        <f aca="false">IF(Entities!AS205=0,"",IF(COUNTIF(C224:L224,"OK")=10,"OK",IF(COUNTIF(C224:L224,"OK")+COUNTIF(C224:L224,"REVIEW")=10,"REVIEW","CHECK")))</f>
        <v/>
      </c>
    </row>
  </sheetData>
  <mergeCells count="5">
    <mergeCell ref="A17:B17"/>
    <mergeCell ref="A18:B18"/>
    <mergeCell ref="A19:B19"/>
    <mergeCell ref="A20:B20"/>
    <mergeCell ref="A21:B21"/>
  </mergeCells>
  <conditionalFormatting sqref="C19">
    <cfRule type="expression" priority="2" aboveAverage="0" equalAverage="0" bottom="0" percent="0" rank="0" text="" dxfId="0">
      <formula>C19&lt;&gt;0</formula>
    </cfRule>
  </conditionalFormatting>
  <conditionalFormatting sqref="C5:C14">
    <cfRule type="expression" priority="3" aboveAverage="0" equalAverage="0" bottom="0" percent="0" rank="0" text="" dxfId="0">
      <formula>C5&gt;0</formula>
    </cfRule>
  </conditionalFormatting>
  <conditionalFormatting sqref="C25:M224">
    <cfRule type="expression" priority="4" aboveAverage="0" equalAverage="0" bottom="0" percent="0" rank="0" text="" dxfId="0">
      <formula>AND(C25&lt;&gt;"",C25&lt;&gt;"OK",C25&lt;&gt;"REVIEW")</formula>
    </cfRule>
    <cfRule type="expression" priority="5" aboveAverage="0" equalAverage="0" bottom="0" percent="0" rank="0" text="" dxfId="1">
      <formula>C25="REVIEW"</formula>
    </cfRule>
    <cfRule type="expression" priority="6" aboveAverage="0" equalAverage="0" bottom="0" percent="0" rank="0" text="" dxfId="2">
      <formula>C25="OK"</formula>
    </cfRule>
  </conditionalFormatting>
  <printOptions headings="false" gridLines="false" gridLinesSet="true" horizontalCentered="tru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32"/>
    <pageSetUpPr fitToPage="true"/>
  </sheetPr>
  <dimension ref="A1:L69"/>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4" min="2" style="0" width="15"/>
    <col collapsed="false" customWidth="true" hidden="false" outlineLevel="0" max="7" min="5" style="0" width="16"/>
    <col collapsed="false" customWidth="true" hidden="false" outlineLevel="0" max="9" min="8" style="0" width="15"/>
    <col collapsed="false" customWidth="true" hidden="false" outlineLevel="0" max="10" min="10" style="0" width="12"/>
    <col collapsed="false" customWidth="true" hidden="false" outlineLevel="0" max="11" min="11" style="0" width="18"/>
    <col collapsed="false" customWidth="true" hidden="false" outlineLevel="0" max="12" min="12" style="0" width="12"/>
  </cols>
  <sheetData>
    <row r="1" customFormat="false" ht="16.15" hidden="false" customHeight="false" outlineLevel="0" collapsed="false">
      <c r="A1" s="33" t="s">
        <v>263</v>
      </c>
    </row>
    <row r="2" customFormat="false" ht="15" hidden="false" customHeight="false" outlineLevel="0" collapsed="false">
      <c r="A2" s="34" t="str">
        <f aca="false">"Name of the MNE group: "&amp;Setup!B4&amp;"   ·   Fiscal year: "&amp;Setup!B6&amp;" – "&amp;Setup!B7&amp;"   ·   Currency: "&amp;Setup!B8&amp;" (full units)"</f>
        <v>Name of the MNE group: Example Holdings (EXAMPLE)   ·   Fiscal year: 01/01/2025 – 31/12/2025   ·   Currency: EUR (full units)</v>
      </c>
    </row>
    <row r="3" customFormat="false" ht="15" hidden="false" customHeight="false" outlineLevel="0" collapsed="false">
      <c r="A3" s="35" t="s">
        <v>264</v>
      </c>
    </row>
    <row r="5" customFormat="false" ht="15" hidden="false" customHeight="true" outlineLevel="0" collapsed="false">
      <c r="B5" s="36" t="s">
        <v>265</v>
      </c>
      <c r="C5" s="36"/>
      <c r="D5" s="36"/>
    </row>
    <row r="6" customFormat="false" ht="54" hidden="false" customHeight="true" outlineLevel="0" collapsed="false">
      <c r="A6" s="12" t="s">
        <v>63</v>
      </c>
      <c r="B6" s="12" t="s">
        <v>266</v>
      </c>
      <c r="C6" s="12" t="s">
        <v>267</v>
      </c>
      <c r="D6" s="12" t="s">
        <v>268</v>
      </c>
      <c r="E6" s="12" t="s">
        <v>87</v>
      </c>
      <c r="F6" s="12" t="s">
        <v>93</v>
      </c>
      <c r="G6" s="12" t="s">
        <v>269</v>
      </c>
      <c r="H6" s="12" t="s">
        <v>104</v>
      </c>
      <c r="I6" s="12" t="s">
        <v>109</v>
      </c>
      <c r="J6" s="12" t="s">
        <v>115</v>
      </c>
      <c r="K6" s="12" t="s">
        <v>121</v>
      </c>
      <c r="L6" s="12" t="s">
        <v>270</v>
      </c>
    </row>
    <row r="7" customFormat="false" ht="15" hidden="false" customHeight="false" outlineLevel="0" collapsed="false">
      <c r="A7" s="37" t="str">
        <f aca="false">IF(Setup!$A$16="","",Setup!$A$16)</f>
        <v>Spain</v>
      </c>
      <c r="B7" s="38" t="n">
        <f aca="false">IF($A7="","",SUMIFS(Entities!$AI$6:$AI$205,Entities!$C$6:$C$205,$A7))</f>
        <v>38500000</v>
      </c>
      <c r="C7" s="38" t="n">
        <f aca="false">IF($A7="","",SUMIFS(Entities!$AJ$6:$AJ$205,Entities!$C$6:$C$205,$A7))</f>
        <v>10300000</v>
      </c>
      <c r="D7" s="38" t="n">
        <f aca="false">IF($A7="","",SUMIFS(Entities!$AK$6:$AK$205,Entities!$C$6:$C$205,$A7))</f>
        <v>48800000</v>
      </c>
      <c r="E7" s="38" t="n">
        <f aca="false">IF($A7="","",SUMIFS(Entities!$AL$6:$AL$205,Entities!$C$6:$C$205,$A7))</f>
        <v>6350000</v>
      </c>
      <c r="F7" s="38" t="n">
        <f aca="false">IF($A7="","",SUMIFS(Entities!$AM$6:$AM$205,Entities!$C$6:$C$205,$A7))</f>
        <v>1330000</v>
      </c>
      <c r="G7" s="38" t="n">
        <f aca="false">IF($A7="","",SUMIFS(Entities!$AN$6:$AN$205,Entities!$C$6:$C$205,$A7))</f>
        <v>1490000</v>
      </c>
      <c r="H7" s="38" t="n">
        <f aca="false">IF($A7="","",SUMIFS(Entities!$AO$6:$AO$205,Entities!$C$6:$C$205,$A7))</f>
        <v>63000000</v>
      </c>
      <c r="I7" s="38" t="n">
        <f aca="false">IF($A7="","",SUMIFS(Entities!$AP$6:$AP$205,Entities!$C$6:$C$205,$A7))</f>
        <v>27700000</v>
      </c>
      <c r="J7" s="38" t="n">
        <f aca="false">IF($A7="","",SUMIFS(Entities!$AE$6:$AE$205,Entities!$C$6:$C$205,$A7))</f>
        <v>226</v>
      </c>
      <c r="K7" s="38" t="n">
        <f aca="false">IF($A7="","",SUMIFS(Entities!$AQ$6:$AQ$205,Entities!$C$6:$C$205,$A7))</f>
        <v>21450000</v>
      </c>
      <c r="L7" s="38" t="n">
        <f aca="false">IF($A7="","",COUNTIF(Entities!$C$6:$C$205,$A7))</f>
        <v>2</v>
      </c>
    </row>
    <row r="8" customFormat="false" ht="15" hidden="false" customHeight="false" outlineLevel="0" collapsed="false">
      <c r="A8" s="37" t="str">
        <f aca="false">IF(Setup!$A$17="","",Setup!$A$17)</f>
        <v>United Kingdom</v>
      </c>
      <c r="B8" s="38" t="n">
        <f aca="false">IF($A8="","",SUMIFS(Entities!$AI$6:$AI$205,Entities!$C$6:$C$205,$A8))</f>
        <v>21004000</v>
      </c>
      <c r="C8" s="38" t="n">
        <f aca="false">IF($A8="","",SUMIFS(Entities!$AJ$6:$AJ$205,Entities!$C$6:$C$205,$A8))</f>
        <v>0</v>
      </c>
      <c r="D8" s="38" t="n">
        <f aca="false">IF($A8="","",SUMIFS(Entities!$AK$6:$AK$205,Entities!$C$6:$C$205,$A8))</f>
        <v>21004000</v>
      </c>
      <c r="E8" s="38" t="n">
        <f aca="false">IF($A8="","",SUMIFS(Entities!$AL$6:$AL$205,Entities!$C$6:$C$205,$A8))</f>
        <v>1132800</v>
      </c>
      <c r="F8" s="38" t="n">
        <f aca="false">IF($A8="","",SUMIFS(Entities!$AM$6:$AM$205,Entities!$C$6:$C$205,$A8))</f>
        <v>177000</v>
      </c>
      <c r="G8" s="38" t="n">
        <f aca="false">IF($A8="","",SUMIFS(Entities!$AN$6:$AN$205,Entities!$C$6:$C$205,$A8))</f>
        <v>283200</v>
      </c>
      <c r="H8" s="38" t="n">
        <f aca="false">IF($A8="","",SUMIFS(Entities!$AO$6:$AO$205,Entities!$C$6:$C$205,$A8))</f>
        <v>118</v>
      </c>
      <c r="I8" s="38" t="n">
        <f aca="false">IF($A8="","",SUMIFS(Entities!$AP$6:$AP$205,Entities!$C$6:$C$205,$A8))</f>
        <v>2478000</v>
      </c>
      <c r="J8" s="38" t="n">
        <f aca="false">IF($A8="","",SUMIFS(Entities!$AE$6:$AE$205,Entities!$C$6:$C$205,$A8))</f>
        <v>31</v>
      </c>
      <c r="K8" s="38" t="n">
        <f aca="false">IF($A8="","",SUMIFS(Entities!$AQ$6:$AQ$205,Entities!$C$6:$C$205,$A8))</f>
        <v>566400</v>
      </c>
      <c r="L8" s="38" t="n">
        <f aca="false">IF($A8="","",COUNTIF(Entities!$C$6:$C$205,$A8))</f>
        <v>1</v>
      </c>
    </row>
    <row r="9" customFormat="false" ht="15" hidden="false" customHeight="false" outlineLevel="0" collapsed="false">
      <c r="A9" s="37" t="str">
        <f aca="false">IF(Setup!$A$18="","",Setup!$A$18)</f>
        <v>Stateless</v>
      </c>
      <c r="B9" s="38" t="n">
        <f aca="false">IF($A9="","",SUMIFS(Entities!$AI$6:$AI$205,Entities!$C$6:$C$205,$A9))</f>
        <v>0</v>
      </c>
      <c r="C9" s="38" t="n">
        <f aca="false">IF($A9="","",SUMIFS(Entities!$AJ$6:$AJ$205,Entities!$C$6:$C$205,$A9))</f>
        <v>0</v>
      </c>
      <c r="D9" s="38" t="n">
        <f aca="false">IF($A9="","",SUMIFS(Entities!$AK$6:$AK$205,Entities!$C$6:$C$205,$A9))</f>
        <v>0</v>
      </c>
      <c r="E9" s="38" t="n">
        <f aca="false">IF($A9="","",SUMIFS(Entities!$AL$6:$AL$205,Entities!$C$6:$C$205,$A9))</f>
        <v>0</v>
      </c>
      <c r="F9" s="38" t="n">
        <f aca="false">IF($A9="","",SUMIFS(Entities!$AM$6:$AM$205,Entities!$C$6:$C$205,$A9))</f>
        <v>0</v>
      </c>
      <c r="G9" s="38" t="n">
        <f aca="false">IF($A9="","",SUMIFS(Entities!$AN$6:$AN$205,Entities!$C$6:$C$205,$A9))</f>
        <v>0</v>
      </c>
      <c r="H9" s="38" t="n">
        <f aca="false">IF($A9="","",SUMIFS(Entities!$AO$6:$AO$205,Entities!$C$6:$C$205,$A9))</f>
        <v>0</v>
      </c>
      <c r="I9" s="38" t="n">
        <f aca="false">IF($A9="","",SUMIFS(Entities!$AP$6:$AP$205,Entities!$C$6:$C$205,$A9))</f>
        <v>0</v>
      </c>
      <c r="J9" s="38" t="n">
        <f aca="false">IF($A9="","",SUMIFS(Entities!$AE$6:$AE$205,Entities!$C$6:$C$205,$A9))</f>
        <v>0</v>
      </c>
      <c r="K9" s="38" t="n">
        <f aca="false">IF($A9="","",SUMIFS(Entities!$AQ$6:$AQ$205,Entities!$C$6:$C$205,$A9))</f>
        <v>0</v>
      </c>
      <c r="L9" s="38" t="n">
        <f aca="false">IF($A9="","",COUNTIF(Entities!$C$6:$C$205,$A9))</f>
        <v>0</v>
      </c>
    </row>
    <row r="10" customFormat="false" ht="15" hidden="false" customHeight="false" outlineLevel="0" collapsed="false">
      <c r="A10" s="37" t="str">
        <f aca="false">IF(Setup!$A$19="","",Setup!$A$19)</f>
        <v/>
      </c>
      <c r="B10" s="38" t="str">
        <f aca="false">IF($A10="","",SUMIFS(Entities!$AI$6:$AI$205,Entities!$C$6:$C$205,$A10))</f>
        <v/>
      </c>
      <c r="C10" s="38" t="str">
        <f aca="false">IF($A10="","",SUMIFS(Entities!$AJ$6:$AJ$205,Entities!$C$6:$C$205,$A10))</f>
        <v/>
      </c>
      <c r="D10" s="38" t="str">
        <f aca="false">IF($A10="","",SUMIFS(Entities!$AK$6:$AK$205,Entities!$C$6:$C$205,$A10))</f>
        <v/>
      </c>
      <c r="E10" s="38" t="str">
        <f aca="false">IF($A10="","",SUMIFS(Entities!$AL$6:$AL$205,Entities!$C$6:$C$205,$A10))</f>
        <v/>
      </c>
      <c r="F10" s="38" t="str">
        <f aca="false">IF($A10="","",SUMIFS(Entities!$AM$6:$AM$205,Entities!$C$6:$C$205,$A10))</f>
        <v/>
      </c>
      <c r="G10" s="38" t="str">
        <f aca="false">IF($A10="","",SUMIFS(Entities!$AN$6:$AN$205,Entities!$C$6:$C$205,$A10))</f>
        <v/>
      </c>
      <c r="H10" s="38" t="str">
        <f aca="false">IF($A10="","",SUMIFS(Entities!$AO$6:$AO$205,Entities!$C$6:$C$205,$A10))</f>
        <v/>
      </c>
      <c r="I10" s="38" t="str">
        <f aca="false">IF($A10="","",SUMIFS(Entities!$AP$6:$AP$205,Entities!$C$6:$C$205,$A10))</f>
        <v/>
      </c>
      <c r="J10" s="38" t="str">
        <f aca="false">IF($A10="","",SUMIFS(Entities!$AE$6:$AE$205,Entities!$C$6:$C$205,$A10))</f>
        <v/>
      </c>
      <c r="K10" s="38" t="str">
        <f aca="false">IF($A10="","",SUMIFS(Entities!$AQ$6:$AQ$205,Entities!$C$6:$C$205,$A10))</f>
        <v/>
      </c>
      <c r="L10" s="38" t="str">
        <f aca="false">IF($A10="","",COUNTIF(Entities!$C$6:$C$205,$A10))</f>
        <v/>
      </c>
    </row>
    <row r="11" customFormat="false" ht="15" hidden="false" customHeight="false" outlineLevel="0" collapsed="false">
      <c r="A11" s="37" t="str">
        <f aca="false">IF(Setup!$A$20="","",Setup!$A$20)</f>
        <v/>
      </c>
      <c r="B11" s="38" t="str">
        <f aca="false">IF($A11="","",SUMIFS(Entities!$AI$6:$AI$205,Entities!$C$6:$C$205,$A11))</f>
        <v/>
      </c>
      <c r="C11" s="38" t="str">
        <f aca="false">IF($A11="","",SUMIFS(Entities!$AJ$6:$AJ$205,Entities!$C$6:$C$205,$A11))</f>
        <v/>
      </c>
      <c r="D11" s="38" t="str">
        <f aca="false">IF($A11="","",SUMIFS(Entities!$AK$6:$AK$205,Entities!$C$6:$C$205,$A11))</f>
        <v/>
      </c>
      <c r="E11" s="38" t="str">
        <f aca="false">IF($A11="","",SUMIFS(Entities!$AL$6:$AL$205,Entities!$C$6:$C$205,$A11))</f>
        <v/>
      </c>
      <c r="F11" s="38" t="str">
        <f aca="false">IF($A11="","",SUMIFS(Entities!$AM$6:$AM$205,Entities!$C$6:$C$205,$A11))</f>
        <v/>
      </c>
      <c r="G11" s="38" t="str">
        <f aca="false">IF($A11="","",SUMIFS(Entities!$AN$6:$AN$205,Entities!$C$6:$C$205,$A11))</f>
        <v/>
      </c>
      <c r="H11" s="38" t="str">
        <f aca="false">IF($A11="","",SUMIFS(Entities!$AO$6:$AO$205,Entities!$C$6:$C$205,$A11))</f>
        <v/>
      </c>
      <c r="I11" s="38" t="str">
        <f aca="false">IF($A11="","",SUMIFS(Entities!$AP$6:$AP$205,Entities!$C$6:$C$205,$A11))</f>
        <v/>
      </c>
      <c r="J11" s="38" t="str">
        <f aca="false">IF($A11="","",SUMIFS(Entities!$AE$6:$AE$205,Entities!$C$6:$C$205,$A11))</f>
        <v/>
      </c>
      <c r="K11" s="38" t="str">
        <f aca="false">IF($A11="","",SUMIFS(Entities!$AQ$6:$AQ$205,Entities!$C$6:$C$205,$A11))</f>
        <v/>
      </c>
      <c r="L11" s="38" t="str">
        <f aca="false">IF($A11="","",COUNTIF(Entities!$C$6:$C$205,$A11))</f>
        <v/>
      </c>
    </row>
    <row r="12" customFormat="false" ht="15" hidden="false" customHeight="false" outlineLevel="0" collapsed="false">
      <c r="A12" s="37" t="str">
        <f aca="false">IF(Setup!$A$21="","",Setup!$A$21)</f>
        <v/>
      </c>
      <c r="B12" s="38" t="str">
        <f aca="false">IF($A12="","",SUMIFS(Entities!$AI$6:$AI$205,Entities!$C$6:$C$205,$A12))</f>
        <v/>
      </c>
      <c r="C12" s="38" t="str">
        <f aca="false">IF($A12="","",SUMIFS(Entities!$AJ$6:$AJ$205,Entities!$C$6:$C$205,$A12))</f>
        <v/>
      </c>
      <c r="D12" s="38" t="str">
        <f aca="false">IF($A12="","",SUMIFS(Entities!$AK$6:$AK$205,Entities!$C$6:$C$205,$A12))</f>
        <v/>
      </c>
      <c r="E12" s="38" t="str">
        <f aca="false">IF($A12="","",SUMIFS(Entities!$AL$6:$AL$205,Entities!$C$6:$C$205,$A12))</f>
        <v/>
      </c>
      <c r="F12" s="38" t="str">
        <f aca="false">IF($A12="","",SUMIFS(Entities!$AM$6:$AM$205,Entities!$C$6:$C$205,$A12))</f>
        <v/>
      </c>
      <c r="G12" s="38" t="str">
        <f aca="false">IF($A12="","",SUMIFS(Entities!$AN$6:$AN$205,Entities!$C$6:$C$205,$A12))</f>
        <v/>
      </c>
      <c r="H12" s="38" t="str">
        <f aca="false">IF($A12="","",SUMIFS(Entities!$AO$6:$AO$205,Entities!$C$6:$C$205,$A12))</f>
        <v/>
      </c>
      <c r="I12" s="38" t="str">
        <f aca="false">IF($A12="","",SUMIFS(Entities!$AP$6:$AP$205,Entities!$C$6:$C$205,$A12))</f>
        <v/>
      </c>
      <c r="J12" s="38" t="str">
        <f aca="false">IF($A12="","",SUMIFS(Entities!$AE$6:$AE$205,Entities!$C$6:$C$205,$A12))</f>
        <v/>
      </c>
      <c r="K12" s="38" t="str">
        <f aca="false">IF($A12="","",SUMIFS(Entities!$AQ$6:$AQ$205,Entities!$C$6:$C$205,$A12))</f>
        <v/>
      </c>
      <c r="L12" s="38" t="str">
        <f aca="false">IF($A12="","",COUNTIF(Entities!$C$6:$C$205,$A12))</f>
        <v/>
      </c>
    </row>
    <row r="13" customFormat="false" ht="15" hidden="false" customHeight="false" outlineLevel="0" collapsed="false">
      <c r="A13" s="37" t="str">
        <f aca="false">IF(Setup!$A$22="","",Setup!$A$22)</f>
        <v/>
      </c>
      <c r="B13" s="38" t="str">
        <f aca="false">IF($A13="","",SUMIFS(Entities!$AI$6:$AI$205,Entities!$C$6:$C$205,$A13))</f>
        <v/>
      </c>
      <c r="C13" s="38" t="str">
        <f aca="false">IF($A13="","",SUMIFS(Entities!$AJ$6:$AJ$205,Entities!$C$6:$C$205,$A13))</f>
        <v/>
      </c>
      <c r="D13" s="38" t="str">
        <f aca="false">IF($A13="","",SUMIFS(Entities!$AK$6:$AK$205,Entities!$C$6:$C$205,$A13))</f>
        <v/>
      </c>
      <c r="E13" s="38" t="str">
        <f aca="false">IF($A13="","",SUMIFS(Entities!$AL$6:$AL$205,Entities!$C$6:$C$205,$A13))</f>
        <v/>
      </c>
      <c r="F13" s="38" t="str">
        <f aca="false">IF($A13="","",SUMIFS(Entities!$AM$6:$AM$205,Entities!$C$6:$C$205,$A13))</f>
        <v/>
      </c>
      <c r="G13" s="38" t="str">
        <f aca="false">IF($A13="","",SUMIFS(Entities!$AN$6:$AN$205,Entities!$C$6:$C$205,$A13))</f>
        <v/>
      </c>
      <c r="H13" s="38" t="str">
        <f aca="false">IF($A13="","",SUMIFS(Entities!$AO$6:$AO$205,Entities!$C$6:$C$205,$A13))</f>
        <v/>
      </c>
      <c r="I13" s="38" t="str">
        <f aca="false">IF($A13="","",SUMIFS(Entities!$AP$6:$AP$205,Entities!$C$6:$C$205,$A13))</f>
        <v/>
      </c>
      <c r="J13" s="38" t="str">
        <f aca="false">IF($A13="","",SUMIFS(Entities!$AE$6:$AE$205,Entities!$C$6:$C$205,$A13))</f>
        <v/>
      </c>
      <c r="K13" s="38" t="str">
        <f aca="false">IF($A13="","",SUMIFS(Entities!$AQ$6:$AQ$205,Entities!$C$6:$C$205,$A13))</f>
        <v/>
      </c>
      <c r="L13" s="38" t="str">
        <f aca="false">IF($A13="","",COUNTIF(Entities!$C$6:$C$205,$A13))</f>
        <v/>
      </c>
    </row>
    <row r="14" customFormat="false" ht="15" hidden="false" customHeight="false" outlineLevel="0" collapsed="false">
      <c r="A14" s="37" t="str">
        <f aca="false">IF(Setup!$A$23="","",Setup!$A$23)</f>
        <v/>
      </c>
      <c r="B14" s="38" t="str">
        <f aca="false">IF($A14="","",SUMIFS(Entities!$AI$6:$AI$205,Entities!$C$6:$C$205,$A14))</f>
        <v/>
      </c>
      <c r="C14" s="38" t="str">
        <f aca="false">IF($A14="","",SUMIFS(Entities!$AJ$6:$AJ$205,Entities!$C$6:$C$205,$A14))</f>
        <v/>
      </c>
      <c r="D14" s="38" t="str">
        <f aca="false">IF($A14="","",SUMIFS(Entities!$AK$6:$AK$205,Entities!$C$6:$C$205,$A14))</f>
        <v/>
      </c>
      <c r="E14" s="38" t="str">
        <f aca="false">IF($A14="","",SUMIFS(Entities!$AL$6:$AL$205,Entities!$C$6:$C$205,$A14))</f>
        <v/>
      </c>
      <c r="F14" s="38" t="str">
        <f aca="false">IF($A14="","",SUMIFS(Entities!$AM$6:$AM$205,Entities!$C$6:$C$205,$A14))</f>
        <v/>
      </c>
      <c r="G14" s="38" t="str">
        <f aca="false">IF($A14="","",SUMIFS(Entities!$AN$6:$AN$205,Entities!$C$6:$C$205,$A14))</f>
        <v/>
      </c>
      <c r="H14" s="38" t="str">
        <f aca="false">IF($A14="","",SUMIFS(Entities!$AO$6:$AO$205,Entities!$C$6:$C$205,$A14))</f>
        <v/>
      </c>
      <c r="I14" s="38" t="str">
        <f aca="false">IF($A14="","",SUMIFS(Entities!$AP$6:$AP$205,Entities!$C$6:$C$205,$A14))</f>
        <v/>
      </c>
      <c r="J14" s="38" t="str">
        <f aca="false">IF($A14="","",SUMIFS(Entities!$AE$6:$AE$205,Entities!$C$6:$C$205,$A14))</f>
        <v/>
      </c>
      <c r="K14" s="38" t="str">
        <f aca="false">IF($A14="","",SUMIFS(Entities!$AQ$6:$AQ$205,Entities!$C$6:$C$205,$A14))</f>
        <v/>
      </c>
      <c r="L14" s="38" t="str">
        <f aca="false">IF($A14="","",COUNTIF(Entities!$C$6:$C$205,$A14))</f>
        <v/>
      </c>
    </row>
    <row r="15" customFormat="false" ht="15" hidden="false" customHeight="false" outlineLevel="0" collapsed="false">
      <c r="A15" s="37" t="str">
        <f aca="false">IF(Setup!$A$24="","",Setup!$A$24)</f>
        <v/>
      </c>
      <c r="B15" s="38" t="str">
        <f aca="false">IF($A15="","",SUMIFS(Entities!$AI$6:$AI$205,Entities!$C$6:$C$205,$A15))</f>
        <v/>
      </c>
      <c r="C15" s="38" t="str">
        <f aca="false">IF($A15="","",SUMIFS(Entities!$AJ$6:$AJ$205,Entities!$C$6:$C$205,$A15))</f>
        <v/>
      </c>
      <c r="D15" s="38" t="str">
        <f aca="false">IF($A15="","",SUMIFS(Entities!$AK$6:$AK$205,Entities!$C$6:$C$205,$A15))</f>
        <v/>
      </c>
      <c r="E15" s="38" t="str">
        <f aca="false">IF($A15="","",SUMIFS(Entities!$AL$6:$AL$205,Entities!$C$6:$C$205,$A15))</f>
        <v/>
      </c>
      <c r="F15" s="38" t="str">
        <f aca="false">IF($A15="","",SUMIFS(Entities!$AM$6:$AM$205,Entities!$C$6:$C$205,$A15))</f>
        <v/>
      </c>
      <c r="G15" s="38" t="str">
        <f aca="false">IF($A15="","",SUMIFS(Entities!$AN$6:$AN$205,Entities!$C$6:$C$205,$A15))</f>
        <v/>
      </c>
      <c r="H15" s="38" t="str">
        <f aca="false">IF($A15="","",SUMIFS(Entities!$AO$6:$AO$205,Entities!$C$6:$C$205,$A15))</f>
        <v/>
      </c>
      <c r="I15" s="38" t="str">
        <f aca="false">IF($A15="","",SUMIFS(Entities!$AP$6:$AP$205,Entities!$C$6:$C$205,$A15))</f>
        <v/>
      </c>
      <c r="J15" s="38" t="str">
        <f aca="false">IF($A15="","",SUMIFS(Entities!$AE$6:$AE$205,Entities!$C$6:$C$205,$A15))</f>
        <v/>
      </c>
      <c r="K15" s="38" t="str">
        <f aca="false">IF($A15="","",SUMIFS(Entities!$AQ$6:$AQ$205,Entities!$C$6:$C$205,$A15))</f>
        <v/>
      </c>
      <c r="L15" s="38" t="str">
        <f aca="false">IF($A15="","",COUNTIF(Entities!$C$6:$C$205,$A15))</f>
        <v/>
      </c>
    </row>
    <row r="16" customFormat="false" ht="15" hidden="false" customHeight="false" outlineLevel="0" collapsed="false">
      <c r="A16" s="37" t="str">
        <f aca="false">IF(Setup!$A$25="","",Setup!$A$25)</f>
        <v/>
      </c>
      <c r="B16" s="38" t="str">
        <f aca="false">IF($A16="","",SUMIFS(Entities!$AI$6:$AI$205,Entities!$C$6:$C$205,$A16))</f>
        <v/>
      </c>
      <c r="C16" s="38" t="str">
        <f aca="false">IF($A16="","",SUMIFS(Entities!$AJ$6:$AJ$205,Entities!$C$6:$C$205,$A16))</f>
        <v/>
      </c>
      <c r="D16" s="38" t="str">
        <f aca="false">IF($A16="","",SUMIFS(Entities!$AK$6:$AK$205,Entities!$C$6:$C$205,$A16))</f>
        <v/>
      </c>
      <c r="E16" s="38" t="str">
        <f aca="false">IF($A16="","",SUMIFS(Entities!$AL$6:$AL$205,Entities!$C$6:$C$205,$A16))</f>
        <v/>
      </c>
      <c r="F16" s="38" t="str">
        <f aca="false">IF($A16="","",SUMIFS(Entities!$AM$6:$AM$205,Entities!$C$6:$C$205,$A16))</f>
        <v/>
      </c>
      <c r="G16" s="38" t="str">
        <f aca="false">IF($A16="","",SUMIFS(Entities!$AN$6:$AN$205,Entities!$C$6:$C$205,$A16))</f>
        <v/>
      </c>
      <c r="H16" s="38" t="str">
        <f aca="false">IF($A16="","",SUMIFS(Entities!$AO$6:$AO$205,Entities!$C$6:$C$205,$A16))</f>
        <v/>
      </c>
      <c r="I16" s="38" t="str">
        <f aca="false">IF($A16="","",SUMIFS(Entities!$AP$6:$AP$205,Entities!$C$6:$C$205,$A16))</f>
        <v/>
      </c>
      <c r="J16" s="38" t="str">
        <f aca="false">IF($A16="","",SUMIFS(Entities!$AE$6:$AE$205,Entities!$C$6:$C$205,$A16))</f>
        <v/>
      </c>
      <c r="K16" s="38" t="str">
        <f aca="false">IF($A16="","",SUMIFS(Entities!$AQ$6:$AQ$205,Entities!$C$6:$C$205,$A16))</f>
        <v/>
      </c>
      <c r="L16" s="38" t="str">
        <f aca="false">IF($A16="","",COUNTIF(Entities!$C$6:$C$205,$A16))</f>
        <v/>
      </c>
    </row>
    <row r="17" customFormat="false" ht="15" hidden="false" customHeight="false" outlineLevel="0" collapsed="false">
      <c r="A17" s="37" t="str">
        <f aca="false">IF(Setup!$A$26="","",Setup!$A$26)</f>
        <v/>
      </c>
      <c r="B17" s="38" t="str">
        <f aca="false">IF($A17="","",SUMIFS(Entities!$AI$6:$AI$205,Entities!$C$6:$C$205,$A17))</f>
        <v/>
      </c>
      <c r="C17" s="38" t="str">
        <f aca="false">IF($A17="","",SUMIFS(Entities!$AJ$6:$AJ$205,Entities!$C$6:$C$205,$A17))</f>
        <v/>
      </c>
      <c r="D17" s="38" t="str">
        <f aca="false">IF($A17="","",SUMIFS(Entities!$AK$6:$AK$205,Entities!$C$6:$C$205,$A17))</f>
        <v/>
      </c>
      <c r="E17" s="38" t="str">
        <f aca="false">IF($A17="","",SUMIFS(Entities!$AL$6:$AL$205,Entities!$C$6:$C$205,$A17))</f>
        <v/>
      </c>
      <c r="F17" s="38" t="str">
        <f aca="false">IF($A17="","",SUMIFS(Entities!$AM$6:$AM$205,Entities!$C$6:$C$205,$A17))</f>
        <v/>
      </c>
      <c r="G17" s="38" t="str">
        <f aca="false">IF($A17="","",SUMIFS(Entities!$AN$6:$AN$205,Entities!$C$6:$C$205,$A17))</f>
        <v/>
      </c>
      <c r="H17" s="38" t="str">
        <f aca="false">IF($A17="","",SUMIFS(Entities!$AO$6:$AO$205,Entities!$C$6:$C$205,$A17))</f>
        <v/>
      </c>
      <c r="I17" s="38" t="str">
        <f aca="false">IF($A17="","",SUMIFS(Entities!$AP$6:$AP$205,Entities!$C$6:$C$205,$A17))</f>
        <v/>
      </c>
      <c r="J17" s="38" t="str">
        <f aca="false">IF($A17="","",SUMIFS(Entities!$AE$6:$AE$205,Entities!$C$6:$C$205,$A17))</f>
        <v/>
      </c>
      <c r="K17" s="38" t="str">
        <f aca="false">IF($A17="","",SUMIFS(Entities!$AQ$6:$AQ$205,Entities!$C$6:$C$205,$A17))</f>
        <v/>
      </c>
      <c r="L17" s="38" t="str">
        <f aca="false">IF($A17="","",COUNTIF(Entities!$C$6:$C$205,$A17))</f>
        <v/>
      </c>
    </row>
    <row r="18" customFormat="false" ht="15" hidden="false" customHeight="false" outlineLevel="0" collapsed="false">
      <c r="A18" s="37" t="str">
        <f aca="false">IF(Setup!$A$27="","",Setup!$A$27)</f>
        <v/>
      </c>
      <c r="B18" s="38" t="str">
        <f aca="false">IF($A18="","",SUMIFS(Entities!$AI$6:$AI$205,Entities!$C$6:$C$205,$A18))</f>
        <v/>
      </c>
      <c r="C18" s="38" t="str">
        <f aca="false">IF($A18="","",SUMIFS(Entities!$AJ$6:$AJ$205,Entities!$C$6:$C$205,$A18))</f>
        <v/>
      </c>
      <c r="D18" s="38" t="str">
        <f aca="false">IF($A18="","",SUMIFS(Entities!$AK$6:$AK$205,Entities!$C$6:$C$205,$A18))</f>
        <v/>
      </c>
      <c r="E18" s="38" t="str">
        <f aca="false">IF($A18="","",SUMIFS(Entities!$AL$6:$AL$205,Entities!$C$6:$C$205,$A18))</f>
        <v/>
      </c>
      <c r="F18" s="38" t="str">
        <f aca="false">IF($A18="","",SUMIFS(Entities!$AM$6:$AM$205,Entities!$C$6:$C$205,$A18))</f>
        <v/>
      </c>
      <c r="G18" s="38" t="str">
        <f aca="false">IF($A18="","",SUMIFS(Entities!$AN$6:$AN$205,Entities!$C$6:$C$205,$A18))</f>
        <v/>
      </c>
      <c r="H18" s="38" t="str">
        <f aca="false">IF($A18="","",SUMIFS(Entities!$AO$6:$AO$205,Entities!$C$6:$C$205,$A18))</f>
        <v/>
      </c>
      <c r="I18" s="38" t="str">
        <f aca="false">IF($A18="","",SUMIFS(Entities!$AP$6:$AP$205,Entities!$C$6:$C$205,$A18))</f>
        <v/>
      </c>
      <c r="J18" s="38" t="str">
        <f aca="false">IF($A18="","",SUMIFS(Entities!$AE$6:$AE$205,Entities!$C$6:$C$205,$A18))</f>
        <v/>
      </c>
      <c r="K18" s="38" t="str">
        <f aca="false">IF($A18="","",SUMIFS(Entities!$AQ$6:$AQ$205,Entities!$C$6:$C$205,$A18))</f>
        <v/>
      </c>
      <c r="L18" s="38" t="str">
        <f aca="false">IF($A18="","",COUNTIF(Entities!$C$6:$C$205,$A18))</f>
        <v/>
      </c>
    </row>
    <row r="19" customFormat="false" ht="15" hidden="false" customHeight="false" outlineLevel="0" collapsed="false">
      <c r="A19" s="37" t="str">
        <f aca="false">IF(Setup!$A$28="","",Setup!$A$28)</f>
        <v/>
      </c>
      <c r="B19" s="38" t="str">
        <f aca="false">IF($A19="","",SUMIFS(Entities!$AI$6:$AI$205,Entities!$C$6:$C$205,$A19))</f>
        <v/>
      </c>
      <c r="C19" s="38" t="str">
        <f aca="false">IF($A19="","",SUMIFS(Entities!$AJ$6:$AJ$205,Entities!$C$6:$C$205,$A19))</f>
        <v/>
      </c>
      <c r="D19" s="38" t="str">
        <f aca="false">IF($A19="","",SUMIFS(Entities!$AK$6:$AK$205,Entities!$C$6:$C$205,$A19))</f>
        <v/>
      </c>
      <c r="E19" s="38" t="str">
        <f aca="false">IF($A19="","",SUMIFS(Entities!$AL$6:$AL$205,Entities!$C$6:$C$205,$A19))</f>
        <v/>
      </c>
      <c r="F19" s="38" t="str">
        <f aca="false">IF($A19="","",SUMIFS(Entities!$AM$6:$AM$205,Entities!$C$6:$C$205,$A19))</f>
        <v/>
      </c>
      <c r="G19" s="38" t="str">
        <f aca="false">IF($A19="","",SUMIFS(Entities!$AN$6:$AN$205,Entities!$C$6:$C$205,$A19))</f>
        <v/>
      </c>
      <c r="H19" s="38" t="str">
        <f aca="false">IF($A19="","",SUMIFS(Entities!$AO$6:$AO$205,Entities!$C$6:$C$205,$A19))</f>
        <v/>
      </c>
      <c r="I19" s="38" t="str">
        <f aca="false">IF($A19="","",SUMIFS(Entities!$AP$6:$AP$205,Entities!$C$6:$C$205,$A19))</f>
        <v/>
      </c>
      <c r="J19" s="38" t="str">
        <f aca="false">IF($A19="","",SUMIFS(Entities!$AE$6:$AE$205,Entities!$C$6:$C$205,$A19))</f>
        <v/>
      </c>
      <c r="K19" s="38" t="str">
        <f aca="false">IF($A19="","",SUMIFS(Entities!$AQ$6:$AQ$205,Entities!$C$6:$C$205,$A19))</f>
        <v/>
      </c>
      <c r="L19" s="38" t="str">
        <f aca="false">IF($A19="","",COUNTIF(Entities!$C$6:$C$205,$A19))</f>
        <v/>
      </c>
    </row>
    <row r="20" customFormat="false" ht="15" hidden="false" customHeight="false" outlineLevel="0" collapsed="false">
      <c r="A20" s="37" t="str">
        <f aca="false">IF(Setup!$A$29="","",Setup!$A$29)</f>
        <v/>
      </c>
      <c r="B20" s="38" t="str">
        <f aca="false">IF($A20="","",SUMIFS(Entities!$AI$6:$AI$205,Entities!$C$6:$C$205,$A20))</f>
        <v/>
      </c>
      <c r="C20" s="38" t="str">
        <f aca="false">IF($A20="","",SUMIFS(Entities!$AJ$6:$AJ$205,Entities!$C$6:$C$205,$A20))</f>
        <v/>
      </c>
      <c r="D20" s="38" t="str">
        <f aca="false">IF($A20="","",SUMIFS(Entities!$AK$6:$AK$205,Entities!$C$6:$C$205,$A20))</f>
        <v/>
      </c>
      <c r="E20" s="38" t="str">
        <f aca="false">IF($A20="","",SUMIFS(Entities!$AL$6:$AL$205,Entities!$C$6:$C$205,$A20))</f>
        <v/>
      </c>
      <c r="F20" s="38" t="str">
        <f aca="false">IF($A20="","",SUMIFS(Entities!$AM$6:$AM$205,Entities!$C$6:$C$205,$A20))</f>
        <v/>
      </c>
      <c r="G20" s="38" t="str">
        <f aca="false">IF($A20="","",SUMIFS(Entities!$AN$6:$AN$205,Entities!$C$6:$C$205,$A20))</f>
        <v/>
      </c>
      <c r="H20" s="38" t="str">
        <f aca="false">IF($A20="","",SUMIFS(Entities!$AO$6:$AO$205,Entities!$C$6:$C$205,$A20))</f>
        <v/>
      </c>
      <c r="I20" s="38" t="str">
        <f aca="false">IF($A20="","",SUMIFS(Entities!$AP$6:$AP$205,Entities!$C$6:$C$205,$A20))</f>
        <v/>
      </c>
      <c r="J20" s="38" t="str">
        <f aca="false">IF($A20="","",SUMIFS(Entities!$AE$6:$AE$205,Entities!$C$6:$C$205,$A20))</f>
        <v/>
      </c>
      <c r="K20" s="38" t="str">
        <f aca="false">IF($A20="","",SUMIFS(Entities!$AQ$6:$AQ$205,Entities!$C$6:$C$205,$A20))</f>
        <v/>
      </c>
      <c r="L20" s="38" t="str">
        <f aca="false">IF($A20="","",COUNTIF(Entities!$C$6:$C$205,$A20))</f>
        <v/>
      </c>
    </row>
    <row r="21" customFormat="false" ht="15" hidden="false" customHeight="false" outlineLevel="0" collapsed="false">
      <c r="A21" s="37" t="str">
        <f aca="false">IF(Setup!$A$30="","",Setup!$A$30)</f>
        <v/>
      </c>
      <c r="B21" s="38" t="str">
        <f aca="false">IF($A21="","",SUMIFS(Entities!$AI$6:$AI$205,Entities!$C$6:$C$205,$A21))</f>
        <v/>
      </c>
      <c r="C21" s="38" t="str">
        <f aca="false">IF($A21="","",SUMIFS(Entities!$AJ$6:$AJ$205,Entities!$C$6:$C$205,$A21))</f>
        <v/>
      </c>
      <c r="D21" s="38" t="str">
        <f aca="false">IF($A21="","",SUMIFS(Entities!$AK$6:$AK$205,Entities!$C$6:$C$205,$A21))</f>
        <v/>
      </c>
      <c r="E21" s="38" t="str">
        <f aca="false">IF($A21="","",SUMIFS(Entities!$AL$6:$AL$205,Entities!$C$6:$C$205,$A21))</f>
        <v/>
      </c>
      <c r="F21" s="38" t="str">
        <f aca="false">IF($A21="","",SUMIFS(Entities!$AM$6:$AM$205,Entities!$C$6:$C$205,$A21))</f>
        <v/>
      </c>
      <c r="G21" s="38" t="str">
        <f aca="false">IF($A21="","",SUMIFS(Entities!$AN$6:$AN$205,Entities!$C$6:$C$205,$A21))</f>
        <v/>
      </c>
      <c r="H21" s="38" t="str">
        <f aca="false">IF($A21="","",SUMIFS(Entities!$AO$6:$AO$205,Entities!$C$6:$C$205,$A21))</f>
        <v/>
      </c>
      <c r="I21" s="38" t="str">
        <f aca="false">IF($A21="","",SUMIFS(Entities!$AP$6:$AP$205,Entities!$C$6:$C$205,$A21))</f>
        <v/>
      </c>
      <c r="J21" s="38" t="str">
        <f aca="false">IF($A21="","",SUMIFS(Entities!$AE$6:$AE$205,Entities!$C$6:$C$205,$A21))</f>
        <v/>
      </c>
      <c r="K21" s="38" t="str">
        <f aca="false">IF($A21="","",SUMIFS(Entities!$AQ$6:$AQ$205,Entities!$C$6:$C$205,$A21))</f>
        <v/>
      </c>
      <c r="L21" s="38" t="str">
        <f aca="false">IF($A21="","",COUNTIF(Entities!$C$6:$C$205,$A21))</f>
        <v/>
      </c>
    </row>
    <row r="22" customFormat="false" ht="15" hidden="false" customHeight="false" outlineLevel="0" collapsed="false">
      <c r="A22" s="37" t="str">
        <f aca="false">IF(Setup!$A$31="","",Setup!$A$31)</f>
        <v/>
      </c>
      <c r="B22" s="38" t="str">
        <f aca="false">IF($A22="","",SUMIFS(Entities!$AI$6:$AI$205,Entities!$C$6:$C$205,$A22))</f>
        <v/>
      </c>
      <c r="C22" s="38" t="str">
        <f aca="false">IF($A22="","",SUMIFS(Entities!$AJ$6:$AJ$205,Entities!$C$6:$C$205,$A22))</f>
        <v/>
      </c>
      <c r="D22" s="38" t="str">
        <f aca="false">IF($A22="","",SUMIFS(Entities!$AK$6:$AK$205,Entities!$C$6:$C$205,$A22))</f>
        <v/>
      </c>
      <c r="E22" s="38" t="str">
        <f aca="false">IF($A22="","",SUMIFS(Entities!$AL$6:$AL$205,Entities!$C$6:$C$205,$A22))</f>
        <v/>
      </c>
      <c r="F22" s="38" t="str">
        <f aca="false">IF($A22="","",SUMIFS(Entities!$AM$6:$AM$205,Entities!$C$6:$C$205,$A22))</f>
        <v/>
      </c>
      <c r="G22" s="38" t="str">
        <f aca="false">IF($A22="","",SUMIFS(Entities!$AN$6:$AN$205,Entities!$C$6:$C$205,$A22))</f>
        <v/>
      </c>
      <c r="H22" s="38" t="str">
        <f aca="false">IF($A22="","",SUMIFS(Entities!$AO$6:$AO$205,Entities!$C$6:$C$205,$A22))</f>
        <v/>
      </c>
      <c r="I22" s="38" t="str">
        <f aca="false">IF($A22="","",SUMIFS(Entities!$AP$6:$AP$205,Entities!$C$6:$C$205,$A22))</f>
        <v/>
      </c>
      <c r="J22" s="38" t="str">
        <f aca="false">IF($A22="","",SUMIFS(Entities!$AE$6:$AE$205,Entities!$C$6:$C$205,$A22))</f>
        <v/>
      </c>
      <c r="K22" s="38" t="str">
        <f aca="false">IF($A22="","",SUMIFS(Entities!$AQ$6:$AQ$205,Entities!$C$6:$C$205,$A22))</f>
        <v/>
      </c>
      <c r="L22" s="38" t="str">
        <f aca="false">IF($A22="","",COUNTIF(Entities!$C$6:$C$205,$A22))</f>
        <v/>
      </c>
    </row>
    <row r="23" customFormat="false" ht="15" hidden="false" customHeight="false" outlineLevel="0" collapsed="false">
      <c r="A23" s="37" t="str">
        <f aca="false">IF(Setup!$A$32="","",Setup!$A$32)</f>
        <v/>
      </c>
      <c r="B23" s="38" t="str">
        <f aca="false">IF($A23="","",SUMIFS(Entities!$AI$6:$AI$205,Entities!$C$6:$C$205,$A23))</f>
        <v/>
      </c>
      <c r="C23" s="38" t="str">
        <f aca="false">IF($A23="","",SUMIFS(Entities!$AJ$6:$AJ$205,Entities!$C$6:$C$205,$A23))</f>
        <v/>
      </c>
      <c r="D23" s="38" t="str">
        <f aca="false">IF($A23="","",SUMIFS(Entities!$AK$6:$AK$205,Entities!$C$6:$C$205,$A23))</f>
        <v/>
      </c>
      <c r="E23" s="38" t="str">
        <f aca="false">IF($A23="","",SUMIFS(Entities!$AL$6:$AL$205,Entities!$C$6:$C$205,$A23))</f>
        <v/>
      </c>
      <c r="F23" s="38" t="str">
        <f aca="false">IF($A23="","",SUMIFS(Entities!$AM$6:$AM$205,Entities!$C$6:$C$205,$A23))</f>
        <v/>
      </c>
      <c r="G23" s="38" t="str">
        <f aca="false">IF($A23="","",SUMIFS(Entities!$AN$6:$AN$205,Entities!$C$6:$C$205,$A23))</f>
        <v/>
      </c>
      <c r="H23" s="38" t="str">
        <f aca="false">IF($A23="","",SUMIFS(Entities!$AO$6:$AO$205,Entities!$C$6:$C$205,$A23))</f>
        <v/>
      </c>
      <c r="I23" s="38" t="str">
        <f aca="false">IF($A23="","",SUMIFS(Entities!$AP$6:$AP$205,Entities!$C$6:$C$205,$A23))</f>
        <v/>
      </c>
      <c r="J23" s="38" t="str">
        <f aca="false">IF($A23="","",SUMIFS(Entities!$AE$6:$AE$205,Entities!$C$6:$C$205,$A23))</f>
        <v/>
      </c>
      <c r="K23" s="38" t="str">
        <f aca="false">IF($A23="","",SUMIFS(Entities!$AQ$6:$AQ$205,Entities!$C$6:$C$205,$A23))</f>
        <v/>
      </c>
      <c r="L23" s="38" t="str">
        <f aca="false">IF($A23="","",COUNTIF(Entities!$C$6:$C$205,$A23))</f>
        <v/>
      </c>
    </row>
    <row r="24" customFormat="false" ht="15" hidden="false" customHeight="false" outlineLevel="0" collapsed="false">
      <c r="A24" s="37" t="str">
        <f aca="false">IF(Setup!$A$33="","",Setup!$A$33)</f>
        <v/>
      </c>
      <c r="B24" s="38" t="str">
        <f aca="false">IF($A24="","",SUMIFS(Entities!$AI$6:$AI$205,Entities!$C$6:$C$205,$A24))</f>
        <v/>
      </c>
      <c r="C24" s="38" t="str">
        <f aca="false">IF($A24="","",SUMIFS(Entities!$AJ$6:$AJ$205,Entities!$C$6:$C$205,$A24))</f>
        <v/>
      </c>
      <c r="D24" s="38" t="str">
        <f aca="false">IF($A24="","",SUMIFS(Entities!$AK$6:$AK$205,Entities!$C$6:$C$205,$A24))</f>
        <v/>
      </c>
      <c r="E24" s="38" t="str">
        <f aca="false">IF($A24="","",SUMIFS(Entities!$AL$6:$AL$205,Entities!$C$6:$C$205,$A24))</f>
        <v/>
      </c>
      <c r="F24" s="38" t="str">
        <f aca="false">IF($A24="","",SUMIFS(Entities!$AM$6:$AM$205,Entities!$C$6:$C$205,$A24))</f>
        <v/>
      </c>
      <c r="G24" s="38" t="str">
        <f aca="false">IF($A24="","",SUMIFS(Entities!$AN$6:$AN$205,Entities!$C$6:$C$205,$A24))</f>
        <v/>
      </c>
      <c r="H24" s="38" t="str">
        <f aca="false">IF($A24="","",SUMIFS(Entities!$AO$6:$AO$205,Entities!$C$6:$C$205,$A24))</f>
        <v/>
      </c>
      <c r="I24" s="38" t="str">
        <f aca="false">IF($A24="","",SUMIFS(Entities!$AP$6:$AP$205,Entities!$C$6:$C$205,$A24))</f>
        <v/>
      </c>
      <c r="J24" s="38" t="str">
        <f aca="false">IF($A24="","",SUMIFS(Entities!$AE$6:$AE$205,Entities!$C$6:$C$205,$A24))</f>
        <v/>
      </c>
      <c r="K24" s="38" t="str">
        <f aca="false">IF($A24="","",SUMIFS(Entities!$AQ$6:$AQ$205,Entities!$C$6:$C$205,$A24))</f>
        <v/>
      </c>
      <c r="L24" s="38" t="str">
        <f aca="false">IF($A24="","",COUNTIF(Entities!$C$6:$C$205,$A24))</f>
        <v/>
      </c>
    </row>
    <row r="25" customFormat="false" ht="15" hidden="false" customHeight="false" outlineLevel="0" collapsed="false">
      <c r="A25" s="37" t="str">
        <f aca="false">IF(Setup!$A$34="","",Setup!$A$34)</f>
        <v/>
      </c>
      <c r="B25" s="38" t="str">
        <f aca="false">IF($A25="","",SUMIFS(Entities!$AI$6:$AI$205,Entities!$C$6:$C$205,$A25))</f>
        <v/>
      </c>
      <c r="C25" s="38" t="str">
        <f aca="false">IF($A25="","",SUMIFS(Entities!$AJ$6:$AJ$205,Entities!$C$6:$C$205,$A25))</f>
        <v/>
      </c>
      <c r="D25" s="38" t="str">
        <f aca="false">IF($A25="","",SUMIFS(Entities!$AK$6:$AK$205,Entities!$C$6:$C$205,$A25))</f>
        <v/>
      </c>
      <c r="E25" s="38" t="str">
        <f aca="false">IF($A25="","",SUMIFS(Entities!$AL$6:$AL$205,Entities!$C$6:$C$205,$A25))</f>
        <v/>
      </c>
      <c r="F25" s="38" t="str">
        <f aca="false">IF($A25="","",SUMIFS(Entities!$AM$6:$AM$205,Entities!$C$6:$C$205,$A25))</f>
        <v/>
      </c>
      <c r="G25" s="38" t="str">
        <f aca="false">IF($A25="","",SUMIFS(Entities!$AN$6:$AN$205,Entities!$C$6:$C$205,$A25))</f>
        <v/>
      </c>
      <c r="H25" s="38" t="str">
        <f aca="false">IF($A25="","",SUMIFS(Entities!$AO$6:$AO$205,Entities!$C$6:$C$205,$A25))</f>
        <v/>
      </c>
      <c r="I25" s="38" t="str">
        <f aca="false">IF($A25="","",SUMIFS(Entities!$AP$6:$AP$205,Entities!$C$6:$C$205,$A25))</f>
        <v/>
      </c>
      <c r="J25" s="38" t="str">
        <f aca="false">IF($A25="","",SUMIFS(Entities!$AE$6:$AE$205,Entities!$C$6:$C$205,$A25))</f>
        <v/>
      </c>
      <c r="K25" s="38" t="str">
        <f aca="false">IF($A25="","",SUMIFS(Entities!$AQ$6:$AQ$205,Entities!$C$6:$C$205,$A25))</f>
        <v/>
      </c>
      <c r="L25" s="38" t="str">
        <f aca="false">IF($A25="","",COUNTIF(Entities!$C$6:$C$205,$A25))</f>
        <v/>
      </c>
    </row>
    <row r="26" customFormat="false" ht="15" hidden="false" customHeight="false" outlineLevel="0" collapsed="false">
      <c r="A26" s="37" t="str">
        <f aca="false">IF(Setup!$A$35="","",Setup!$A$35)</f>
        <v/>
      </c>
      <c r="B26" s="38" t="str">
        <f aca="false">IF($A26="","",SUMIFS(Entities!$AI$6:$AI$205,Entities!$C$6:$C$205,$A26))</f>
        <v/>
      </c>
      <c r="C26" s="38" t="str">
        <f aca="false">IF($A26="","",SUMIFS(Entities!$AJ$6:$AJ$205,Entities!$C$6:$C$205,$A26))</f>
        <v/>
      </c>
      <c r="D26" s="38" t="str">
        <f aca="false">IF($A26="","",SUMIFS(Entities!$AK$6:$AK$205,Entities!$C$6:$C$205,$A26))</f>
        <v/>
      </c>
      <c r="E26" s="38" t="str">
        <f aca="false">IF($A26="","",SUMIFS(Entities!$AL$6:$AL$205,Entities!$C$6:$C$205,$A26))</f>
        <v/>
      </c>
      <c r="F26" s="38" t="str">
        <f aca="false">IF($A26="","",SUMIFS(Entities!$AM$6:$AM$205,Entities!$C$6:$C$205,$A26))</f>
        <v/>
      </c>
      <c r="G26" s="38" t="str">
        <f aca="false">IF($A26="","",SUMIFS(Entities!$AN$6:$AN$205,Entities!$C$6:$C$205,$A26))</f>
        <v/>
      </c>
      <c r="H26" s="38" t="str">
        <f aca="false">IF($A26="","",SUMIFS(Entities!$AO$6:$AO$205,Entities!$C$6:$C$205,$A26))</f>
        <v/>
      </c>
      <c r="I26" s="38" t="str">
        <f aca="false">IF($A26="","",SUMIFS(Entities!$AP$6:$AP$205,Entities!$C$6:$C$205,$A26))</f>
        <v/>
      </c>
      <c r="J26" s="38" t="str">
        <f aca="false">IF($A26="","",SUMIFS(Entities!$AE$6:$AE$205,Entities!$C$6:$C$205,$A26))</f>
        <v/>
      </c>
      <c r="K26" s="38" t="str">
        <f aca="false">IF($A26="","",SUMIFS(Entities!$AQ$6:$AQ$205,Entities!$C$6:$C$205,$A26))</f>
        <v/>
      </c>
      <c r="L26" s="38" t="str">
        <f aca="false">IF($A26="","",COUNTIF(Entities!$C$6:$C$205,$A26))</f>
        <v/>
      </c>
    </row>
    <row r="27" customFormat="false" ht="15" hidden="false" customHeight="false" outlineLevel="0" collapsed="false">
      <c r="A27" s="37" t="str">
        <f aca="false">IF(Setup!$A$36="","",Setup!$A$36)</f>
        <v/>
      </c>
      <c r="B27" s="38" t="str">
        <f aca="false">IF($A27="","",SUMIFS(Entities!$AI$6:$AI$205,Entities!$C$6:$C$205,$A27))</f>
        <v/>
      </c>
      <c r="C27" s="38" t="str">
        <f aca="false">IF($A27="","",SUMIFS(Entities!$AJ$6:$AJ$205,Entities!$C$6:$C$205,$A27))</f>
        <v/>
      </c>
      <c r="D27" s="38" t="str">
        <f aca="false">IF($A27="","",SUMIFS(Entities!$AK$6:$AK$205,Entities!$C$6:$C$205,$A27))</f>
        <v/>
      </c>
      <c r="E27" s="38" t="str">
        <f aca="false">IF($A27="","",SUMIFS(Entities!$AL$6:$AL$205,Entities!$C$6:$C$205,$A27))</f>
        <v/>
      </c>
      <c r="F27" s="38" t="str">
        <f aca="false">IF($A27="","",SUMIFS(Entities!$AM$6:$AM$205,Entities!$C$6:$C$205,$A27))</f>
        <v/>
      </c>
      <c r="G27" s="38" t="str">
        <f aca="false">IF($A27="","",SUMIFS(Entities!$AN$6:$AN$205,Entities!$C$6:$C$205,$A27))</f>
        <v/>
      </c>
      <c r="H27" s="38" t="str">
        <f aca="false">IF($A27="","",SUMIFS(Entities!$AO$6:$AO$205,Entities!$C$6:$C$205,$A27))</f>
        <v/>
      </c>
      <c r="I27" s="38" t="str">
        <f aca="false">IF($A27="","",SUMIFS(Entities!$AP$6:$AP$205,Entities!$C$6:$C$205,$A27))</f>
        <v/>
      </c>
      <c r="J27" s="38" t="str">
        <f aca="false">IF($A27="","",SUMIFS(Entities!$AE$6:$AE$205,Entities!$C$6:$C$205,$A27))</f>
        <v/>
      </c>
      <c r="K27" s="38" t="str">
        <f aca="false">IF($A27="","",SUMIFS(Entities!$AQ$6:$AQ$205,Entities!$C$6:$C$205,$A27))</f>
        <v/>
      </c>
      <c r="L27" s="38" t="str">
        <f aca="false">IF($A27="","",COUNTIF(Entities!$C$6:$C$205,$A27))</f>
        <v/>
      </c>
    </row>
    <row r="28" customFormat="false" ht="15" hidden="false" customHeight="false" outlineLevel="0" collapsed="false">
      <c r="A28" s="37" t="str">
        <f aca="false">IF(Setup!$A$37="","",Setup!$A$37)</f>
        <v/>
      </c>
      <c r="B28" s="38" t="str">
        <f aca="false">IF($A28="","",SUMIFS(Entities!$AI$6:$AI$205,Entities!$C$6:$C$205,$A28))</f>
        <v/>
      </c>
      <c r="C28" s="38" t="str">
        <f aca="false">IF($A28="","",SUMIFS(Entities!$AJ$6:$AJ$205,Entities!$C$6:$C$205,$A28))</f>
        <v/>
      </c>
      <c r="D28" s="38" t="str">
        <f aca="false">IF($A28="","",SUMIFS(Entities!$AK$6:$AK$205,Entities!$C$6:$C$205,$A28))</f>
        <v/>
      </c>
      <c r="E28" s="38" t="str">
        <f aca="false">IF($A28="","",SUMIFS(Entities!$AL$6:$AL$205,Entities!$C$6:$C$205,$A28))</f>
        <v/>
      </c>
      <c r="F28" s="38" t="str">
        <f aca="false">IF($A28="","",SUMIFS(Entities!$AM$6:$AM$205,Entities!$C$6:$C$205,$A28))</f>
        <v/>
      </c>
      <c r="G28" s="38" t="str">
        <f aca="false">IF($A28="","",SUMIFS(Entities!$AN$6:$AN$205,Entities!$C$6:$C$205,$A28))</f>
        <v/>
      </c>
      <c r="H28" s="38" t="str">
        <f aca="false">IF($A28="","",SUMIFS(Entities!$AO$6:$AO$205,Entities!$C$6:$C$205,$A28))</f>
        <v/>
      </c>
      <c r="I28" s="38" t="str">
        <f aca="false">IF($A28="","",SUMIFS(Entities!$AP$6:$AP$205,Entities!$C$6:$C$205,$A28))</f>
        <v/>
      </c>
      <c r="J28" s="38" t="str">
        <f aca="false">IF($A28="","",SUMIFS(Entities!$AE$6:$AE$205,Entities!$C$6:$C$205,$A28))</f>
        <v/>
      </c>
      <c r="K28" s="38" t="str">
        <f aca="false">IF($A28="","",SUMIFS(Entities!$AQ$6:$AQ$205,Entities!$C$6:$C$205,$A28))</f>
        <v/>
      </c>
      <c r="L28" s="38" t="str">
        <f aca="false">IF($A28="","",COUNTIF(Entities!$C$6:$C$205,$A28))</f>
        <v/>
      </c>
    </row>
    <row r="29" customFormat="false" ht="15" hidden="false" customHeight="false" outlineLevel="0" collapsed="false">
      <c r="A29" s="37" t="str">
        <f aca="false">IF(Setup!$A$38="","",Setup!$A$38)</f>
        <v/>
      </c>
      <c r="B29" s="38" t="str">
        <f aca="false">IF($A29="","",SUMIFS(Entities!$AI$6:$AI$205,Entities!$C$6:$C$205,$A29))</f>
        <v/>
      </c>
      <c r="C29" s="38" t="str">
        <f aca="false">IF($A29="","",SUMIFS(Entities!$AJ$6:$AJ$205,Entities!$C$6:$C$205,$A29))</f>
        <v/>
      </c>
      <c r="D29" s="38" t="str">
        <f aca="false">IF($A29="","",SUMIFS(Entities!$AK$6:$AK$205,Entities!$C$6:$C$205,$A29))</f>
        <v/>
      </c>
      <c r="E29" s="38" t="str">
        <f aca="false">IF($A29="","",SUMIFS(Entities!$AL$6:$AL$205,Entities!$C$6:$C$205,$A29))</f>
        <v/>
      </c>
      <c r="F29" s="38" t="str">
        <f aca="false">IF($A29="","",SUMIFS(Entities!$AM$6:$AM$205,Entities!$C$6:$C$205,$A29))</f>
        <v/>
      </c>
      <c r="G29" s="38" t="str">
        <f aca="false">IF($A29="","",SUMIFS(Entities!$AN$6:$AN$205,Entities!$C$6:$C$205,$A29))</f>
        <v/>
      </c>
      <c r="H29" s="38" t="str">
        <f aca="false">IF($A29="","",SUMIFS(Entities!$AO$6:$AO$205,Entities!$C$6:$C$205,$A29))</f>
        <v/>
      </c>
      <c r="I29" s="38" t="str">
        <f aca="false">IF($A29="","",SUMIFS(Entities!$AP$6:$AP$205,Entities!$C$6:$C$205,$A29))</f>
        <v/>
      </c>
      <c r="J29" s="38" t="str">
        <f aca="false">IF($A29="","",SUMIFS(Entities!$AE$6:$AE$205,Entities!$C$6:$C$205,$A29))</f>
        <v/>
      </c>
      <c r="K29" s="38" t="str">
        <f aca="false">IF($A29="","",SUMIFS(Entities!$AQ$6:$AQ$205,Entities!$C$6:$C$205,$A29))</f>
        <v/>
      </c>
      <c r="L29" s="38" t="str">
        <f aca="false">IF($A29="","",COUNTIF(Entities!$C$6:$C$205,$A29))</f>
        <v/>
      </c>
    </row>
    <row r="30" customFormat="false" ht="15" hidden="false" customHeight="false" outlineLevel="0" collapsed="false">
      <c r="A30" s="37" t="str">
        <f aca="false">IF(Setup!$A$39="","",Setup!$A$39)</f>
        <v/>
      </c>
      <c r="B30" s="38" t="str">
        <f aca="false">IF($A30="","",SUMIFS(Entities!$AI$6:$AI$205,Entities!$C$6:$C$205,$A30))</f>
        <v/>
      </c>
      <c r="C30" s="38" t="str">
        <f aca="false">IF($A30="","",SUMIFS(Entities!$AJ$6:$AJ$205,Entities!$C$6:$C$205,$A30))</f>
        <v/>
      </c>
      <c r="D30" s="38" t="str">
        <f aca="false">IF($A30="","",SUMIFS(Entities!$AK$6:$AK$205,Entities!$C$6:$C$205,$A30))</f>
        <v/>
      </c>
      <c r="E30" s="38" t="str">
        <f aca="false">IF($A30="","",SUMIFS(Entities!$AL$6:$AL$205,Entities!$C$6:$C$205,$A30))</f>
        <v/>
      </c>
      <c r="F30" s="38" t="str">
        <f aca="false">IF($A30="","",SUMIFS(Entities!$AM$6:$AM$205,Entities!$C$6:$C$205,$A30))</f>
        <v/>
      </c>
      <c r="G30" s="38" t="str">
        <f aca="false">IF($A30="","",SUMIFS(Entities!$AN$6:$AN$205,Entities!$C$6:$C$205,$A30))</f>
        <v/>
      </c>
      <c r="H30" s="38" t="str">
        <f aca="false">IF($A30="","",SUMIFS(Entities!$AO$6:$AO$205,Entities!$C$6:$C$205,$A30))</f>
        <v/>
      </c>
      <c r="I30" s="38" t="str">
        <f aca="false">IF($A30="","",SUMIFS(Entities!$AP$6:$AP$205,Entities!$C$6:$C$205,$A30))</f>
        <v/>
      </c>
      <c r="J30" s="38" t="str">
        <f aca="false">IF($A30="","",SUMIFS(Entities!$AE$6:$AE$205,Entities!$C$6:$C$205,$A30))</f>
        <v/>
      </c>
      <c r="K30" s="38" t="str">
        <f aca="false">IF($A30="","",SUMIFS(Entities!$AQ$6:$AQ$205,Entities!$C$6:$C$205,$A30))</f>
        <v/>
      </c>
      <c r="L30" s="38" t="str">
        <f aca="false">IF($A30="","",COUNTIF(Entities!$C$6:$C$205,$A30))</f>
        <v/>
      </c>
    </row>
    <row r="31" customFormat="false" ht="15" hidden="false" customHeight="false" outlineLevel="0" collapsed="false">
      <c r="A31" s="37" t="str">
        <f aca="false">IF(Setup!$A$40="","",Setup!$A$40)</f>
        <v/>
      </c>
      <c r="B31" s="38" t="str">
        <f aca="false">IF($A31="","",SUMIFS(Entities!$AI$6:$AI$205,Entities!$C$6:$C$205,$A31))</f>
        <v/>
      </c>
      <c r="C31" s="38" t="str">
        <f aca="false">IF($A31="","",SUMIFS(Entities!$AJ$6:$AJ$205,Entities!$C$6:$C$205,$A31))</f>
        <v/>
      </c>
      <c r="D31" s="38" t="str">
        <f aca="false">IF($A31="","",SUMIFS(Entities!$AK$6:$AK$205,Entities!$C$6:$C$205,$A31))</f>
        <v/>
      </c>
      <c r="E31" s="38" t="str">
        <f aca="false">IF($A31="","",SUMIFS(Entities!$AL$6:$AL$205,Entities!$C$6:$C$205,$A31))</f>
        <v/>
      </c>
      <c r="F31" s="38" t="str">
        <f aca="false">IF($A31="","",SUMIFS(Entities!$AM$6:$AM$205,Entities!$C$6:$C$205,$A31))</f>
        <v/>
      </c>
      <c r="G31" s="38" t="str">
        <f aca="false">IF($A31="","",SUMIFS(Entities!$AN$6:$AN$205,Entities!$C$6:$C$205,$A31))</f>
        <v/>
      </c>
      <c r="H31" s="38" t="str">
        <f aca="false">IF($A31="","",SUMIFS(Entities!$AO$6:$AO$205,Entities!$C$6:$C$205,$A31))</f>
        <v/>
      </c>
      <c r="I31" s="38" t="str">
        <f aca="false">IF($A31="","",SUMIFS(Entities!$AP$6:$AP$205,Entities!$C$6:$C$205,$A31))</f>
        <v/>
      </c>
      <c r="J31" s="38" t="str">
        <f aca="false">IF($A31="","",SUMIFS(Entities!$AE$6:$AE$205,Entities!$C$6:$C$205,$A31))</f>
        <v/>
      </c>
      <c r="K31" s="38" t="str">
        <f aca="false">IF($A31="","",SUMIFS(Entities!$AQ$6:$AQ$205,Entities!$C$6:$C$205,$A31))</f>
        <v/>
      </c>
      <c r="L31" s="38" t="str">
        <f aca="false">IF($A31="","",COUNTIF(Entities!$C$6:$C$205,$A31))</f>
        <v/>
      </c>
    </row>
    <row r="32" customFormat="false" ht="15" hidden="false" customHeight="false" outlineLevel="0" collapsed="false">
      <c r="A32" s="37" t="str">
        <f aca="false">IF(Setup!$A$41="","",Setup!$A$41)</f>
        <v/>
      </c>
      <c r="B32" s="38" t="str">
        <f aca="false">IF($A32="","",SUMIFS(Entities!$AI$6:$AI$205,Entities!$C$6:$C$205,$A32))</f>
        <v/>
      </c>
      <c r="C32" s="38" t="str">
        <f aca="false">IF($A32="","",SUMIFS(Entities!$AJ$6:$AJ$205,Entities!$C$6:$C$205,$A32))</f>
        <v/>
      </c>
      <c r="D32" s="38" t="str">
        <f aca="false">IF($A32="","",SUMIFS(Entities!$AK$6:$AK$205,Entities!$C$6:$C$205,$A32))</f>
        <v/>
      </c>
      <c r="E32" s="38" t="str">
        <f aca="false">IF($A32="","",SUMIFS(Entities!$AL$6:$AL$205,Entities!$C$6:$C$205,$A32))</f>
        <v/>
      </c>
      <c r="F32" s="38" t="str">
        <f aca="false">IF($A32="","",SUMIFS(Entities!$AM$6:$AM$205,Entities!$C$6:$C$205,$A32))</f>
        <v/>
      </c>
      <c r="G32" s="38" t="str">
        <f aca="false">IF($A32="","",SUMIFS(Entities!$AN$6:$AN$205,Entities!$C$6:$C$205,$A32))</f>
        <v/>
      </c>
      <c r="H32" s="38" t="str">
        <f aca="false">IF($A32="","",SUMIFS(Entities!$AO$6:$AO$205,Entities!$C$6:$C$205,$A32))</f>
        <v/>
      </c>
      <c r="I32" s="38" t="str">
        <f aca="false">IF($A32="","",SUMIFS(Entities!$AP$6:$AP$205,Entities!$C$6:$C$205,$A32))</f>
        <v/>
      </c>
      <c r="J32" s="38" t="str">
        <f aca="false">IF($A32="","",SUMIFS(Entities!$AE$6:$AE$205,Entities!$C$6:$C$205,$A32))</f>
        <v/>
      </c>
      <c r="K32" s="38" t="str">
        <f aca="false">IF($A32="","",SUMIFS(Entities!$AQ$6:$AQ$205,Entities!$C$6:$C$205,$A32))</f>
        <v/>
      </c>
      <c r="L32" s="38" t="str">
        <f aca="false">IF($A32="","",COUNTIF(Entities!$C$6:$C$205,$A32))</f>
        <v/>
      </c>
    </row>
    <row r="33" customFormat="false" ht="15" hidden="false" customHeight="false" outlineLevel="0" collapsed="false">
      <c r="A33" s="37" t="str">
        <f aca="false">IF(Setup!$A$42="","",Setup!$A$42)</f>
        <v/>
      </c>
      <c r="B33" s="38" t="str">
        <f aca="false">IF($A33="","",SUMIFS(Entities!$AI$6:$AI$205,Entities!$C$6:$C$205,$A33))</f>
        <v/>
      </c>
      <c r="C33" s="38" t="str">
        <f aca="false">IF($A33="","",SUMIFS(Entities!$AJ$6:$AJ$205,Entities!$C$6:$C$205,$A33))</f>
        <v/>
      </c>
      <c r="D33" s="38" t="str">
        <f aca="false">IF($A33="","",SUMIFS(Entities!$AK$6:$AK$205,Entities!$C$6:$C$205,$A33))</f>
        <v/>
      </c>
      <c r="E33" s="38" t="str">
        <f aca="false">IF($A33="","",SUMIFS(Entities!$AL$6:$AL$205,Entities!$C$6:$C$205,$A33))</f>
        <v/>
      </c>
      <c r="F33" s="38" t="str">
        <f aca="false">IF($A33="","",SUMIFS(Entities!$AM$6:$AM$205,Entities!$C$6:$C$205,$A33))</f>
        <v/>
      </c>
      <c r="G33" s="38" t="str">
        <f aca="false">IF($A33="","",SUMIFS(Entities!$AN$6:$AN$205,Entities!$C$6:$C$205,$A33))</f>
        <v/>
      </c>
      <c r="H33" s="38" t="str">
        <f aca="false">IF($A33="","",SUMIFS(Entities!$AO$6:$AO$205,Entities!$C$6:$C$205,$A33))</f>
        <v/>
      </c>
      <c r="I33" s="38" t="str">
        <f aca="false">IF($A33="","",SUMIFS(Entities!$AP$6:$AP$205,Entities!$C$6:$C$205,$A33))</f>
        <v/>
      </c>
      <c r="J33" s="38" t="str">
        <f aca="false">IF($A33="","",SUMIFS(Entities!$AE$6:$AE$205,Entities!$C$6:$C$205,$A33))</f>
        <v/>
      </c>
      <c r="K33" s="38" t="str">
        <f aca="false">IF($A33="","",SUMIFS(Entities!$AQ$6:$AQ$205,Entities!$C$6:$C$205,$A33))</f>
        <v/>
      </c>
      <c r="L33" s="38" t="str">
        <f aca="false">IF($A33="","",COUNTIF(Entities!$C$6:$C$205,$A33))</f>
        <v/>
      </c>
    </row>
    <row r="34" customFormat="false" ht="15" hidden="false" customHeight="false" outlineLevel="0" collapsed="false">
      <c r="A34" s="37" t="str">
        <f aca="false">IF(Setup!$A$43="","",Setup!$A$43)</f>
        <v/>
      </c>
      <c r="B34" s="38" t="str">
        <f aca="false">IF($A34="","",SUMIFS(Entities!$AI$6:$AI$205,Entities!$C$6:$C$205,$A34))</f>
        <v/>
      </c>
      <c r="C34" s="38" t="str">
        <f aca="false">IF($A34="","",SUMIFS(Entities!$AJ$6:$AJ$205,Entities!$C$6:$C$205,$A34))</f>
        <v/>
      </c>
      <c r="D34" s="38" t="str">
        <f aca="false">IF($A34="","",SUMIFS(Entities!$AK$6:$AK$205,Entities!$C$6:$C$205,$A34))</f>
        <v/>
      </c>
      <c r="E34" s="38" t="str">
        <f aca="false">IF($A34="","",SUMIFS(Entities!$AL$6:$AL$205,Entities!$C$6:$C$205,$A34))</f>
        <v/>
      </c>
      <c r="F34" s="38" t="str">
        <f aca="false">IF($A34="","",SUMIFS(Entities!$AM$6:$AM$205,Entities!$C$6:$C$205,$A34))</f>
        <v/>
      </c>
      <c r="G34" s="38" t="str">
        <f aca="false">IF($A34="","",SUMIFS(Entities!$AN$6:$AN$205,Entities!$C$6:$C$205,$A34))</f>
        <v/>
      </c>
      <c r="H34" s="38" t="str">
        <f aca="false">IF($A34="","",SUMIFS(Entities!$AO$6:$AO$205,Entities!$C$6:$C$205,$A34))</f>
        <v/>
      </c>
      <c r="I34" s="38" t="str">
        <f aca="false">IF($A34="","",SUMIFS(Entities!$AP$6:$AP$205,Entities!$C$6:$C$205,$A34))</f>
        <v/>
      </c>
      <c r="J34" s="38" t="str">
        <f aca="false">IF($A34="","",SUMIFS(Entities!$AE$6:$AE$205,Entities!$C$6:$C$205,$A34))</f>
        <v/>
      </c>
      <c r="K34" s="38" t="str">
        <f aca="false">IF($A34="","",SUMIFS(Entities!$AQ$6:$AQ$205,Entities!$C$6:$C$205,$A34))</f>
        <v/>
      </c>
      <c r="L34" s="38" t="str">
        <f aca="false">IF($A34="","",COUNTIF(Entities!$C$6:$C$205,$A34))</f>
        <v/>
      </c>
    </row>
    <row r="35" customFormat="false" ht="15" hidden="false" customHeight="false" outlineLevel="0" collapsed="false">
      <c r="A35" s="37" t="str">
        <f aca="false">IF(Setup!$A$44="","",Setup!$A$44)</f>
        <v/>
      </c>
      <c r="B35" s="38" t="str">
        <f aca="false">IF($A35="","",SUMIFS(Entities!$AI$6:$AI$205,Entities!$C$6:$C$205,$A35))</f>
        <v/>
      </c>
      <c r="C35" s="38" t="str">
        <f aca="false">IF($A35="","",SUMIFS(Entities!$AJ$6:$AJ$205,Entities!$C$6:$C$205,$A35))</f>
        <v/>
      </c>
      <c r="D35" s="38" t="str">
        <f aca="false">IF($A35="","",SUMIFS(Entities!$AK$6:$AK$205,Entities!$C$6:$C$205,$A35))</f>
        <v/>
      </c>
      <c r="E35" s="38" t="str">
        <f aca="false">IF($A35="","",SUMIFS(Entities!$AL$6:$AL$205,Entities!$C$6:$C$205,$A35))</f>
        <v/>
      </c>
      <c r="F35" s="38" t="str">
        <f aca="false">IF($A35="","",SUMIFS(Entities!$AM$6:$AM$205,Entities!$C$6:$C$205,$A35))</f>
        <v/>
      </c>
      <c r="G35" s="38" t="str">
        <f aca="false">IF($A35="","",SUMIFS(Entities!$AN$6:$AN$205,Entities!$C$6:$C$205,$A35))</f>
        <v/>
      </c>
      <c r="H35" s="38" t="str">
        <f aca="false">IF($A35="","",SUMIFS(Entities!$AO$6:$AO$205,Entities!$C$6:$C$205,$A35))</f>
        <v/>
      </c>
      <c r="I35" s="38" t="str">
        <f aca="false">IF($A35="","",SUMIFS(Entities!$AP$6:$AP$205,Entities!$C$6:$C$205,$A35))</f>
        <v/>
      </c>
      <c r="J35" s="38" t="str">
        <f aca="false">IF($A35="","",SUMIFS(Entities!$AE$6:$AE$205,Entities!$C$6:$C$205,$A35))</f>
        <v/>
      </c>
      <c r="K35" s="38" t="str">
        <f aca="false">IF($A35="","",SUMIFS(Entities!$AQ$6:$AQ$205,Entities!$C$6:$C$205,$A35))</f>
        <v/>
      </c>
      <c r="L35" s="38" t="str">
        <f aca="false">IF($A35="","",COUNTIF(Entities!$C$6:$C$205,$A35))</f>
        <v/>
      </c>
    </row>
    <row r="36" customFormat="false" ht="15" hidden="false" customHeight="false" outlineLevel="0" collapsed="false">
      <c r="A36" s="37" t="str">
        <f aca="false">IF(Setup!$A$45="","",Setup!$A$45)</f>
        <v/>
      </c>
      <c r="B36" s="38" t="str">
        <f aca="false">IF($A36="","",SUMIFS(Entities!$AI$6:$AI$205,Entities!$C$6:$C$205,$A36))</f>
        <v/>
      </c>
      <c r="C36" s="38" t="str">
        <f aca="false">IF($A36="","",SUMIFS(Entities!$AJ$6:$AJ$205,Entities!$C$6:$C$205,$A36))</f>
        <v/>
      </c>
      <c r="D36" s="38" t="str">
        <f aca="false">IF($A36="","",SUMIFS(Entities!$AK$6:$AK$205,Entities!$C$6:$C$205,$A36))</f>
        <v/>
      </c>
      <c r="E36" s="38" t="str">
        <f aca="false">IF($A36="","",SUMIFS(Entities!$AL$6:$AL$205,Entities!$C$6:$C$205,$A36))</f>
        <v/>
      </c>
      <c r="F36" s="38" t="str">
        <f aca="false">IF($A36="","",SUMIFS(Entities!$AM$6:$AM$205,Entities!$C$6:$C$205,$A36))</f>
        <v/>
      </c>
      <c r="G36" s="38" t="str">
        <f aca="false">IF($A36="","",SUMIFS(Entities!$AN$6:$AN$205,Entities!$C$6:$C$205,$A36))</f>
        <v/>
      </c>
      <c r="H36" s="38" t="str">
        <f aca="false">IF($A36="","",SUMIFS(Entities!$AO$6:$AO$205,Entities!$C$6:$C$205,$A36))</f>
        <v/>
      </c>
      <c r="I36" s="38" t="str">
        <f aca="false">IF($A36="","",SUMIFS(Entities!$AP$6:$AP$205,Entities!$C$6:$C$205,$A36))</f>
        <v/>
      </c>
      <c r="J36" s="38" t="str">
        <f aca="false">IF($A36="","",SUMIFS(Entities!$AE$6:$AE$205,Entities!$C$6:$C$205,$A36))</f>
        <v/>
      </c>
      <c r="K36" s="38" t="str">
        <f aca="false">IF($A36="","",SUMIFS(Entities!$AQ$6:$AQ$205,Entities!$C$6:$C$205,$A36))</f>
        <v/>
      </c>
      <c r="L36" s="38" t="str">
        <f aca="false">IF($A36="","",COUNTIF(Entities!$C$6:$C$205,$A36))</f>
        <v/>
      </c>
    </row>
    <row r="37" customFormat="false" ht="15" hidden="false" customHeight="false" outlineLevel="0" collapsed="false">
      <c r="A37" s="37" t="str">
        <f aca="false">IF(Setup!$A$46="","",Setup!$A$46)</f>
        <v/>
      </c>
      <c r="B37" s="38" t="str">
        <f aca="false">IF($A37="","",SUMIFS(Entities!$AI$6:$AI$205,Entities!$C$6:$C$205,$A37))</f>
        <v/>
      </c>
      <c r="C37" s="38" t="str">
        <f aca="false">IF($A37="","",SUMIFS(Entities!$AJ$6:$AJ$205,Entities!$C$6:$C$205,$A37))</f>
        <v/>
      </c>
      <c r="D37" s="38" t="str">
        <f aca="false">IF($A37="","",SUMIFS(Entities!$AK$6:$AK$205,Entities!$C$6:$C$205,$A37))</f>
        <v/>
      </c>
      <c r="E37" s="38" t="str">
        <f aca="false">IF($A37="","",SUMIFS(Entities!$AL$6:$AL$205,Entities!$C$6:$C$205,$A37))</f>
        <v/>
      </c>
      <c r="F37" s="38" t="str">
        <f aca="false">IF($A37="","",SUMIFS(Entities!$AM$6:$AM$205,Entities!$C$6:$C$205,$A37))</f>
        <v/>
      </c>
      <c r="G37" s="38" t="str">
        <f aca="false">IF($A37="","",SUMIFS(Entities!$AN$6:$AN$205,Entities!$C$6:$C$205,$A37))</f>
        <v/>
      </c>
      <c r="H37" s="38" t="str">
        <f aca="false">IF($A37="","",SUMIFS(Entities!$AO$6:$AO$205,Entities!$C$6:$C$205,$A37))</f>
        <v/>
      </c>
      <c r="I37" s="38" t="str">
        <f aca="false">IF($A37="","",SUMIFS(Entities!$AP$6:$AP$205,Entities!$C$6:$C$205,$A37))</f>
        <v/>
      </c>
      <c r="J37" s="38" t="str">
        <f aca="false">IF($A37="","",SUMIFS(Entities!$AE$6:$AE$205,Entities!$C$6:$C$205,$A37))</f>
        <v/>
      </c>
      <c r="K37" s="38" t="str">
        <f aca="false">IF($A37="","",SUMIFS(Entities!$AQ$6:$AQ$205,Entities!$C$6:$C$205,$A37))</f>
        <v/>
      </c>
      <c r="L37" s="38" t="str">
        <f aca="false">IF($A37="","",COUNTIF(Entities!$C$6:$C$205,$A37))</f>
        <v/>
      </c>
    </row>
    <row r="38" customFormat="false" ht="15" hidden="false" customHeight="false" outlineLevel="0" collapsed="false">
      <c r="A38" s="37" t="str">
        <f aca="false">IF(Setup!$A$47="","",Setup!$A$47)</f>
        <v/>
      </c>
      <c r="B38" s="38" t="str">
        <f aca="false">IF($A38="","",SUMIFS(Entities!$AI$6:$AI$205,Entities!$C$6:$C$205,$A38))</f>
        <v/>
      </c>
      <c r="C38" s="38" t="str">
        <f aca="false">IF($A38="","",SUMIFS(Entities!$AJ$6:$AJ$205,Entities!$C$6:$C$205,$A38))</f>
        <v/>
      </c>
      <c r="D38" s="38" t="str">
        <f aca="false">IF($A38="","",SUMIFS(Entities!$AK$6:$AK$205,Entities!$C$6:$C$205,$A38))</f>
        <v/>
      </c>
      <c r="E38" s="38" t="str">
        <f aca="false">IF($A38="","",SUMIFS(Entities!$AL$6:$AL$205,Entities!$C$6:$C$205,$A38))</f>
        <v/>
      </c>
      <c r="F38" s="38" t="str">
        <f aca="false">IF($A38="","",SUMIFS(Entities!$AM$6:$AM$205,Entities!$C$6:$C$205,$A38))</f>
        <v/>
      </c>
      <c r="G38" s="38" t="str">
        <f aca="false">IF($A38="","",SUMIFS(Entities!$AN$6:$AN$205,Entities!$C$6:$C$205,$A38))</f>
        <v/>
      </c>
      <c r="H38" s="38" t="str">
        <f aca="false">IF($A38="","",SUMIFS(Entities!$AO$6:$AO$205,Entities!$C$6:$C$205,$A38))</f>
        <v/>
      </c>
      <c r="I38" s="38" t="str">
        <f aca="false">IF($A38="","",SUMIFS(Entities!$AP$6:$AP$205,Entities!$C$6:$C$205,$A38))</f>
        <v/>
      </c>
      <c r="J38" s="38" t="str">
        <f aca="false">IF($A38="","",SUMIFS(Entities!$AE$6:$AE$205,Entities!$C$6:$C$205,$A38))</f>
        <v/>
      </c>
      <c r="K38" s="38" t="str">
        <f aca="false">IF($A38="","",SUMIFS(Entities!$AQ$6:$AQ$205,Entities!$C$6:$C$205,$A38))</f>
        <v/>
      </c>
      <c r="L38" s="38" t="str">
        <f aca="false">IF($A38="","",COUNTIF(Entities!$C$6:$C$205,$A38))</f>
        <v/>
      </c>
    </row>
    <row r="39" customFormat="false" ht="15" hidden="false" customHeight="false" outlineLevel="0" collapsed="false">
      <c r="A39" s="37" t="str">
        <f aca="false">IF(Setup!$A$48="","",Setup!$A$48)</f>
        <v/>
      </c>
      <c r="B39" s="38" t="str">
        <f aca="false">IF($A39="","",SUMIFS(Entities!$AI$6:$AI$205,Entities!$C$6:$C$205,$A39))</f>
        <v/>
      </c>
      <c r="C39" s="38" t="str">
        <f aca="false">IF($A39="","",SUMIFS(Entities!$AJ$6:$AJ$205,Entities!$C$6:$C$205,$A39))</f>
        <v/>
      </c>
      <c r="D39" s="38" t="str">
        <f aca="false">IF($A39="","",SUMIFS(Entities!$AK$6:$AK$205,Entities!$C$6:$C$205,$A39))</f>
        <v/>
      </c>
      <c r="E39" s="38" t="str">
        <f aca="false">IF($A39="","",SUMIFS(Entities!$AL$6:$AL$205,Entities!$C$6:$C$205,$A39))</f>
        <v/>
      </c>
      <c r="F39" s="38" t="str">
        <f aca="false">IF($A39="","",SUMIFS(Entities!$AM$6:$AM$205,Entities!$C$6:$C$205,$A39))</f>
        <v/>
      </c>
      <c r="G39" s="38" t="str">
        <f aca="false">IF($A39="","",SUMIFS(Entities!$AN$6:$AN$205,Entities!$C$6:$C$205,$A39))</f>
        <v/>
      </c>
      <c r="H39" s="38" t="str">
        <f aca="false">IF($A39="","",SUMIFS(Entities!$AO$6:$AO$205,Entities!$C$6:$C$205,$A39))</f>
        <v/>
      </c>
      <c r="I39" s="38" t="str">
        <f aca="false">IF($A39="","",SUMIFS(Entities!$AP$6:$AP$205,Entities!$C$6:$C$205,$A39))</f>
        <v/>
      </c>
      <c r="J39" s="38" t="str">
        <f aca="false">IF($A39="","",SUMIFS(Entities!$AE$6:$AE$205,Entities!$C$6:$C$205,$A39))</f>
        <v/>
      </c>
      <c r="K39" s="38" t="str">
        <f aca="false">IF($A39="","",SUMIFS(Entities!$AQ$6:$AQ$205,Entities!$C$6:$C$205,$A39))</f>
        <v/>
      </c>
      <c r="L39" s="38" t="str">
        <f aca="false">IF($A39="","",COUNTIF(Entities!$C$6:$C$205,$A39))</f>
        <v/>
      </c>
    </row>
    <row r="40" customFormat="false" ht="15" hidden="false" customHeight="false" outlineLevel="0" collapsed="false">
      <c r="A40" s="37" t="str">
        <f aca="false">IF(Setup!$A$49="","",Setup!$A$49)</f>
        <v/>
      </c>
      <c r="B40" s="38" t="str">
        <f aca="false">IF($A40="","",SUMIFS(Entities!$AI$6:$AI$205,Entities!$C$6:$C$205,$A40))</f>
        <v/>
      </c>
      <c r="C40" s="38" t="str">
        <f aca="false">IF($A40="","",SUMIFS(Entities!$AJ$6:$AJ$205,Entities!$C$6:$C$205,$A40))</f>
        <v/>
      </c>
      <c r="D40" s="38" t="str">
        <f aca="false">IF($A40="","",SUMIFS(Entities!$AK$6:$AK$205,Entities!$C$6:$C$205,$A40))</f>
        <v/>
      </c>
      <c r="E40" s="38" t="str">
        <f aca="false">IF($A40="","",SUMIFS(Entities!$AL$6:$AL$205,Entities!$C$6:$C$205,$A40))</f>
        <v/>
      </c>
      <c r="F40" s="38" t="str">
        <f aca="false">IF($A40="","",SUMIFS(Entities!$AM$6:$AM$205,Entities!$C$6:$C$205,$A40))</f>
        <v/>
      </c>
      <c r="G40" s="38" t="str">
        <f aca="false">IF($A40="","",SUMIFS(Entities!$AN$6:$AN$205,Entities!$C$6:$C$205,$A40))</f>
        <v/>
      </c>
      <c r="H40" s="38" t="str">
        <f aca="false">IF($A40="","",SUMIFS(Entities!$AO$6:$AO$205,Entities!$C$6:$C$205,$A40))</f>
        <v/>
      </c>
      <c r="I40" s="38" t="str">
        <f aca="false">IF($A40="","",SUMIFS(Entities!$AP$6:$AP$205,Entities!$C$6:$C$205,$A40))</f>
        <v/>
      </c>
      <c r="J40" s="38" t="str">
        <f aca="false">IF($A40="","",SUMIFS(Entities!$AE$6:$AE$205,Entities!$C$6:$C$205,$A40))</f>
        <v/>
      </c>
      <c r="K40" s="38" t="str">
        <f aca="false">IF($A40="","",SUMIFS(Entities!$AQ$6:$AQ$205,Entities!$C$6:$C$205,$A40))</f>
        <v/>
      </c>
      <c r="L40" s="38" t="str">
        <f aca="false">IF($A40="","",COUNTIF(Entities!$C$6:$C$205,$A40))</f>
        <v/>
      </c>
    </row>
    <row r="41" customFormat="false" ht="15" hidden="false" customHeight="false" outlineLevel="0" collapsed="false">
      <c r="A41" s="37" t="str">
        <f aca="false">IF(Setup!$A$50="","",Setup!$A$50)</f>
        <v/>
      </c>
      <c r="B41" s="38" t="str">
        <f aca="false">IF($A41="","",SUMIFS(Entities!$AI$6:$AI$205,Entities!$C$6:$C$205,$A41))</f>
        <v/>
      </c>
      <c r="C41" s="38" t="str">
        <f aca="false">IF($A41="","",SUMIFS(Entities!$AJ$6:$AJ$205,Entities!$C$6:$C$205,$A41))</f>
        <v/>
      </c>
      <c r="D41" s="38" t="str">
        <f aca="false">IF($A41="","",SUMIFS(Entities!$AK$6:$AK$205,Entities!$C$6:$C$205,$A41))</f>
        <v/>
      </c>
      <c r="E41" s="38" t="str">
        <f aca="false">IF($A41="","",SUMIFS(Entities!$AL$6:$AL$205,Entities!$C$6:$C$205,$A41))</f>
        <v/>
      </c>
      <c r="F41" s="38" t="str">
        <f aca="false">IF($A41="","",SUMIFS(Entities!$AM$6:$AM$205,Entities!$C$6:$C$205,$A41))</f>
        <v/>
      </c>
      <c r="G41" s="38" t="str">
        <f aca="false">IF($A41="","",SUMIFS(Entities!$AN$6:$AN$205,Entities!$C$6:$C$205,$A41))</f>
        <v/>
      </c>
      <c r="H41" s="38" t="str">
        <f aca="false">IF($A41="","",SUMIFS(Entities!$AO$6:$AO$205,Entities!$C$6:$C$205,$A41))</f>
        <v/>
      </c>
      <c r="I41" s="38" t="str">
        <f aca="false">IF($A41="","",SUMIFS(Entities!$AP$6:$AP$205,Entities!$C$6:$C$205,$A41))</f>
        <v/>
      </c>
      <c r="J41" s="38" t="str">
        <f aca="false">IF($A41="","",SUMIFS(Entities!$AE$6:$AE$205,Entities!$C$6:$C$205,$A41))</f>
        <v/>
      </c>
      <c r="K41" s="38" t="str">
        <f aca="false">IF($A41="","",SUMIFS(Entities!$AQ$6:$AQ$205,Entities!$C$6:$C$205,$A41))</f>
        <v/>
      </c>
      <c r="L41" s="38" t="str">
        <f aca="false">IF($A41="","",COUNTIF(Entities!$C$6:$C$205,$A41))</f>
        <v/>
      </c>
    </row>
    <row r="42" customFormat="false" ht="15" hidden="false" customHeight="false" outlineLevel="0" collapsed="false">
      <c r="A42" s="37" t="str">
        <f aca="false">IF(Setup!$A$51="","",Setup!$A$51)</f>
        <v/>
      </c>
      <c r="B42" s="38" t="str">
        <f aca="false">IF($A42="","",SUMIFS(Entities!$AI$6:$AI$205,Entities!$C$6:$C$205,$A42))</f>
        <v/>
      </c>
      <c r="C42" s="38" t="str">
        <f aca="false">IF($A42="","",SUMIFS(Entities!$AJ$6:$AJ$205,Entities!$C$6:$C$205,$A42))</f>
        <v/>
      </c>
      <c r="D42" s="38" t="str">
        <f aca="false">IF($A42="","",SUMIFS(Entities!$AK$6:$AK$205,Entities!$C$6:$C$205,$A42))</f>
        <v/>
      </c>
      <c r="E42" s="38" t="str">
        <f aca="false">IF($A42="","",SUMIFS(Entities!$AL$6:$AL$205,Entities!$C$6:$C$205,$A42))</f>
        <v/>
      </c>
      <c r="F42" s="38" t="str">
        <f aca="false">IF($A42="","",SUMIFS(Entities!$AM$6:$AM$205,Entities!$C$6:$C$205,$A42))</f>
        <v/>
      </c>
      <c r="G42" s="38" t="str">
        <f aca="false">IF($A42="","",SUMIFS(Entities!$AN$6:$AN$205,Entities!$C$6:$C$205,$A42))</f>
        <v/>
      </c>
      <c r="H42" s="38" t="str">
        <f aca="false">IF($A42="","",SUMIFS(Entities!$AO$6:$AO$205,Entities!$C$6:$C$205,$A42))</f>
        <v/>
      </c>
      <c r="I42" s="38" t="str">
        <f aca="false">IF($A42="","",SUMIFS(Entities!$AP$6:$AP$205,Entities!$C$6:$C$205,$A42))</f>
        <v/>
      </c>
      <c r="J42" s="38" t="str">
        <f aca="false">IF($A42="","",SUMIFS(Entities!$AE$6:$AE$205,Entities!$C$6:$C$205,$A42))</f>
        <v/>
      </c>
      <c r="K42" s="38" t="str">
        <f aca="false">IF($A42="","",SUMIFS(Entities!$AQ$6:$AQ$205,Entities!$C$6:$C$205,$A42))</f>
        <v/>
      </c>
      <c r="L42" s="38" t="str">
        <f aca="false">IF($A42="","",COUNTIF(Entities!$C$6:$C$205,$A42))</f>
        <v/>
      </c>
    </row>
    <row r="43" customFormat="false" ht="15" hidden="false" customHeight="false" outlineLevel="0" collapsed="false">
      <c r="A43" s="37" t="str">
        <f aca="false">IF(Setup!$A$52="","",Setup!$A$52)</f>
        <v/>
      </c>
      <c r="B43" s="38" t="str">
        <f aca="false">IF($A43="","",SUMIFS(Entities!$AI$6:$AI$205,Entities!$C$6:$C$205,$A43))</f>
        <v/>
      </c>
      <c r="C43" s="38" t="str">
        <f aca="false">IF($A43="","",SUMIFS(Entities!$AJ$6:$AJ$205,Entities!$C$6:$C$205,$A43))</f>
        <v/>
      </c>
      <c r="D43" s="38" t="str">
        <f aca="false">IF($A43="","",SUMIFS(Entities!$AK$6:$AK$205,Entities!$C$6:$C$205,$A43))</f>
        <v/>
      </c>
      <c r="E43" s="38" t="str">
        <f aca="false">IF($A43="","",SUMIFS(Entities!$AL$6:$AL$205,Entities!$C$6:$C$205,$A43))</f>
        <v/>
      </c>
      <c r="F43" s="38" t="str">
        <f aca="false">IF($A43="","",SUMIFS(Entities!$AM$6:$AM$205,Entities!$C$6:$C$205,$A43))</f>
        <v/>
      </c>
      <c r="G43" s="38" t="str">
        <f aca="false">IF($A43="","",SUMIFS(Entities!$AN$6:$AN$205,Entities!$C$6:$C$205,$A43))</f>
        <v/>
      </c>
      <c r="H43" s="38" t="str">
        <f aca="false">IF($A43="","",SUMIFS(Entities!$AO$6:$AO$205,Entities!$C$6:$C$205,$A43))</f>
        <v/>
      </c>
      <c r="I43" s="38" t="str">
        <f aca="false">IF($A43="","",SUMIFS(Entities!$AP$6:$AP$205,Entities!$C$6:$C$205,$A43))</f>
        <v/>
      </c>
      <c r="J43" s="38" t="str">
        <f aca="false">IF($A43="","",SUMIFS(Entities!$AE$6:$AE$205,Entities!$C$6:$C$205,$A43))</f>
        <v/>
      </c>
      <c r="K43" s="38" t="str">
        <f aca="false">IF($A43="","",SUMIFS(Entities!$AQ$6:$AQ$205,Entities!$C$6:$C$205,$A43))</f>
        <v/>
      </c>
      <c r="L43" s="38" t="str">
        <f aca="false">IF($A43="","",COUNTIF(Entities!$C$6:$C$205,$A43))</f>
        <v/>
      </c>
    </row>
    <row r="44" customFormat="false" ht="15" hidden="false" customHeight="false" outlineLevel="0" collapsed="false">
      <c r="A44" s="37" t="str">
        <f aca="false">IF(Setup!$A$53="","",Setup!$A$53)</f>
        <v/>
      </c>
      <c r="B44" s="38" t="str">
        <f aca="false">IF($A44="","",SUMIFS(Entities!$AI$6:$AI$205,Entities!$C$6:$C$205,$A44))</f>
        <v/>
      </c>
      <c r="C44" s="38" t="str">
        <f aca="false">IF($A44="","",SUMIFS(Entities!$AJ$6:$AJ$205,Entities!$C$6:$C$205,$A44))</f>
        <v/>
      </c>
      <c r="D44" s="38" t="str">
        <f aca="false">IF($A44="","",SUMIFS(Entities!$AK$6:$AK$205,Entities!$C$6:$C$205,$A44))</f>
        <v/>
      </c>
      <c r="E44" s="38" t="str">
        <f aca="false">IF($A44="","",SUMIFS(Entities!$AL$6:$AL$205,Entities!$C$6:$C$205,$A44))</f>
        <v/>
      </c>
      <c r="F44" s="38" t="str">
        <f aca="false">IF($A44="","",SUMIFS(Entities!$AM$6:$AM$205,Entities!$C$6:$C$205,$A44))</f>
        <v/>
      </c>
      <c r="G44" s="38" t="str">
        <f aca="false">IF($A44="","",SUMIFS(Entities!$AN$6:$AN$205,Entities!$C$6:$C$205,$A44))</f>
        <v/>
      </c>
      <c r="H44" s="38" t="str">
        <f aca="false">IF($A44="","",SUMIFS(Entities!$AO$6:$AO$205,Entities!$C$6:$C$205,$A44))</f>
        <v/>
      </c>
      <c r="I44" s="38" t="str">
        <f aca="false">IF($A44="","",SUMIFS(Entities!$AP$6:$AP$205,Entities!$C$6:$C$205,$A44))</f>
        <v/>
      </c>
      <c r="J44" s="38" t="str">
        <f aca="false">IF($A44="","",SUMIFS(Entities!$AE$6:$AE$205,Entities!$C$6:$C$205,$A44))</f>
        <v/>
      </c>
      <c r="K44" s="38" t="str">
        <f aca="false">IF($A44="","",SUMIFS(Entities!$AQ$6:$AQ$205,Entities!$C$6:$C$205,$A44))</f>
        <v/>
      </c>
      <c r="L44" s="38" t="str">
        <f aca="false">IF($A44="","",COUNTIF(Entities!$C$6:$C$205,$A44))</f>
        <v/>
      </c>
    </row>
    <row r="45" customFormat="false" ht="15" hidden="false" customHeight="false" outlineLevel="0" collapsed="false">
      <c r="A45" s="37" t="str">
        <f aca="false">IF(Setup!$A$54="","",Setup!$A$54)</f>
        <v/>
      </c>
      <c r="B45" s="38" t="str">
        <f aca="false">IF($A45="","",SUMIFS(Entities!$AI$6:$AI$205,Entities!$C$6:$C$205,$A45))</f>
        <v/>
      </c>
      <c r="C45" s="38" t="str">
        <f aca="false">IF($A45="","",SUMIFS(Entities!$AJ$6:$AJ$205,Entities!$C$6:$C$205,$A45))</f>
        <v/>
      </c>
      <c r="D45" s="38" t="str">
        <f aca="false">IF($A45="","",SUMIFS(Entities!$AK$6:$AK$205,Entities!$C$6:$C$205,$A45))</f>
        <v/>
      </c>
      <c r="E45" s="38" t="str">
        <f aca="false">IF($A45="","",SUMIFS(Entities!$AL$6:$AL$205,Entities!$C$6:$C$205,$A45))</f>
        <v/>
      </c>
      <c r="F45" s="38" t="str">
        <f aca="false">IF($A45="","",SUMIFS(Entities!$AM$6:$AM$205,Entities!$C$6:$C$205,$A45))</f>
        <v/>
      </c>
      <c r="G45" s="38" t="str">
        <f aca="false">IF($A45="","",SUMIFS(Entities!$AN$6:$AN$205,Entities!$C$6:$C$205,$A45))</f>
        <v/>
      </c>
      <c r="H45" s="38" t="str">
        <f aca="false">IF($A45="","",SUMIFS(Entities!$AO$6:$AO$205,Entities!$C$6:$C$205,$A45))</f>
        <v/>
      </c>
      <c r="I45" s="38" t="str">
        <f aca="false">IF($A45="","",SUMIFS(Entities!$AP$6:$AP$205,Entities!$C$6:$C$205,$A45))</f>
        <v/>
      </c>
      <c r="J45" s="38" t="str">
        <f aca="false">IF($A45="","",SUMIFS(Entities!$AE$6:$AE$205,Entities!$C$6:$C$205,$A45))</f>
        <v/>
      </c>
      <c r="K45" s="38" t="str">
        <f aca="false">IF($A45="","",SUMIFS(Entities!$AQ$6:$AQ$205,Entities!$C$6:$C$205,$A45))</f>
        <v/>
      </c>
      <c r="L45" s="38" t="str">
        <f aca="false">IF($A45="","",COUNTIF(Entities!$C$6:$C$205,$A45))</f>
        <v/>
      </c>
    </row>
    <row r="46" customFormat="false" ht="15" hidden="false" customHeight="false" outlineLevel="0" collapsed="false">
      <c r="A46" s="37" t="str">
        <f aca="false">IF(Setup!$A$55="","",Setup!$A$55)</f>
        <v/>
      </c>
      <c r="B46" s="38" t="str">
        <f aca="false">IF($A46="","",SUMIFS(Entities!$AI$6:$AI$205,Entities!$C$6:$C$205,$A46))</f>
        <v/>
      </c>
      <c r="C46" s="38" t="str">
        <f aca="false">IF($A46="","",SUMIFS(Entities!$AJ$6:$AJ$205,Entities!$C$6:$C$205,$A46))</f>
        <v/>
      </c>
      <c r="D46" s="38" t="str">
        <f aca="false">IF($A46="","",SUMIFS(Entities!$AK$6:$AK$205,Entities!$C$6:$C$205,$A46))</f>
        <v/>
      </c>
      <c r="E46" s="38" t="str">
        <f aca="false">IF($A46="","",SUMIFS(Entities!$AL$6:$AL$205,Entities!$C$6:$C$205,$A46))</f>
        <v/>
      </c>
      <c r="F46" s="38" t="str">
        <f aca="false">IF($A46="","",SUMIFS(Entities!$AM$6:$AM$205,Entities!$C$6:$C$205,$A46))</f>
        <v/>
      </c>
      <c r="G46" s="38" t="str">
        <f aca="false">IF($A46="","",SUMIFS(Entities!$AN$6:$AN$205,Entities!$C$6:$C$205,$A46))</f>
        <v/>
      </c>
      <c r="H46" s="38" t="str">
        <f aca="false">IF($A46="","",SUMIFS(Entities!$AO$6:$AO$205,Entities!$C$6:$C$205,$A46))</f>
        <v/>
      </c>
      <c r="I46" s="38" t="str">
        <f aca="false">IF($A46="","",SUMIFS(Entities!$AP$6:$AP$205,Entities!$C$6:$C$205,$A46))</f>
        <v/>
      </c>
      <c r="J46" s="38" t="str">
        <f aca="false">IF($A46="","",SUMIFS(Entities!$AE$6:$AE$205,Entities!$C$6:$C$205,$A46))</f>
        <v/>
      </c>
      <c r="K46" s="38" t="str">
        <f aca="false">IF($A46="","",SUMIFS(Entities!$AQ$6:$AQ$205,Entities!$C$6:$C$205,$A46))</f>
        <v/>
      </c>
      <c r="L46" s="38" t="str">
        <f aca="false">IF($A46="","",COUNTIF(Entities!$C$6:$C$205,$A46))</f>
        <v/>
      </c>
    </row>
    <row r="47" customFormat="false" ht="15" hidden="false" customHeight="false" outlineLevel="0" collapsed="false">
      <c r="A47" s="37" t="str">
        <f aca="false">IF(Setup!$A$56="","",Setup!$A$56)</f>
        <v/>
      </c>
      <c r="B47" s="38" t="str">
        <f aca="false">IF($A47="","",SUMIFS(Entities!$AI$6:$AI$205,Entities!$C$6:$C$205,$A47))</f>
        <v/>
      </c>
      <c r="C47" s="38" t="str">
        <f aca="false">IF($A47="","",SUMIFS(Entities!$AJ$6:$AJ$205,Entities!$C$6:$C$205,$A47))</f>
        <v/>
      </c>
      <c r="D47" s="38" t="str">
        <f aca="false">IF($A47="","",SUMIFS(Entities!$AK$6:$AK$205,Entities!$C$6:$C$205,$A47))</f>
        <v/>
      </c>
      <c r="E47" s="38" t="str">
        <f aca="false">IF($A47="","",SUMIFS(Entities!$AL$6:$AL$205,Entities!$C$6:$C$205,$A47))</f>
        <v/>
      </c>
      <c r="F47" s="38" t="str">
        <f aca="false">IF($A47="","",SUMIFS(Entities!$AM$6:$AM$205,Entities!$C$6:$C$205,$A47))</f>
        <v/>
      </c>
      <c r="G47" s="38" t="str">
        <f aca="false">IF($A47="","",SUMIFS(Entities!$AN$6:$AN$205,Entities!$C$6:$C$205,$A47))</f>
        <v/>
      </c>
      <c r="H47" s="38" t="str">
        <f aca="false">IF($A47="","",SUMIFS(Entities!$AO$6:$AO$205,Entities!$C$6:$C$205,$A47))</f>
        <v/>
      </c>
      <c r="I47" s="38" t="str">
        <f aca="false">IF($A47="","",SUMIFS(Entities!$AP$6:$AP$205,Entities!$C$6:$C$205,$A47))</f>
        <v/>
      </c>
      <c r="J47" s="38" t="str">
        <f aca="false">IF($A47="","",SUMIFS(Entities!$AE$6:$AE$205,Entities!$C$6:$C$205,$A47))</f>
        <v/>
      </c>
      <c r="K47" s="38" t="str">
        <f aca="false">IF($A47="","",SUMIFS(Entities!$AQ$6:$AQ$205,Entities!$C$6:$C$205,$A47))</f>
        <v/>
      </c>
      <c r="L47" s="38" t="str">
        <f aca="false">IF($A47="","",COUNTIF(Entities!$C$6:$C$205,$A47))</f>
        <v/>
      </c>
    </row>
    <row r="48" customFormat="false" ht="15" hidden="false" customHeight="false" outlineLevel="0" collapsed="false">
      <c r="A48" s="37" t="str">
        <f aca="false">IF(Setup!$A$57="","",Setup!$A$57)</f>
        <v/>
      </c>
      <c r="B48" s="38" t="str">
        <f aca="false">IF($A48="","",SUMIFS(Entities!$AI$6:$AI$205,Entities!$C$6:$C$205,$A48))</f>
        <v/>
      </c>
      <c r="C48" s="38" t="str">
        <f aca="false">IF($A48="","",SUMIFS(Entities!$AJ$6:$AJ$205,Entities!$C$6:$C$205,$A48))</f>
        <v/>
      </c>
      <c r="D48" s="38" t="str">
        <f aca="false">IF($A48="","",SUMIFS(Entities!$AK$6:$AK$205,Entities!$C$6:$C$205,$A48))</f>
        <v/>
      </c>
      <c r="E48" s="38" t="str">
        <f aca="false">IF($A48="","",SUMIFS(Entities!$AL$6:$AL$205,Entities!$C$6:$C$205,$A48))</f>
        <v/>
      </c>
      <c r="F48" s="38" t="str">
        <f aca="false">IF($A48="","",SUMIFS(Entities!$AM$6:$AM$205,Entities!$C$6:$C$205,$A48))</f>
        <v/>
      </c>
      <c r="G48" s="38" t="str">
        <f aca="false">IF($A48="","",SUMIFS(Entities!$AN$6:$AN$205,Entities!$C$6:$C$205,$A48))</f>
        <v/>
      </c>
      <c r="H48" s="38" t="str">
        <f aca="false">IF($A48="","",SUMIFS(Entities!$AO$6:$AO$205,Entities!$C$6:$C$205,$A48))</f>
        <v/>
      </c>
      <c r="I48" s="38" t="str">
        <f aca="false">IF($A48="","",SUMIFS(Entities!$AP$6:$AP$205,Entities!$C$6:$C$205,$A48))</f>
        <v/>
      </c>
      <c r="J48" s="38" t="str">
        <f aca="false">IF($A48="","",SUMIFS(Entities!$AE$6:$AE$205,Entities!$C$6:$C$205,$A48))</f>
        <v/>
      </c>
      <c r="K48" s="38" t="str">
        <f aca="false">IF($A48="","",SUMIFS(Entities!$AQ$6:$AQ$205,Entities!$C$6:$C$205,$A48))</f>
        <v/>
      </c>
      <c r="L48" s="38" t="str">
        <f aca="false">IF($A48="","",COUNTIF(Entities!$C$6:$C$205,$A48))</f>
        <v/>
      </c>
    </row>
    <row r="49" customFormat="false" ht="15" hidden="false" customHeight="false" outlineLevel="0" collapsed="false">
      <c r="A49" s="37" t="str">
        <f aca="false">IF(Setup!$A$58="","",Setup!$A$58)</f>
        <v/>
      </c>
      <c r="B49" s="38" t="str">
        <f aca="false">IF($A49="","",SUMIFS(Entities!$AI$6:$AI$205,Entities!$C$6:$C$205,$A49))</f>
        <v/>
      </c>
      <c r="C49" s="38" t="str">
        <f aca="false">IF($A49="","",SUMIFS(Entities!$AJ$6:$AJ$205,Entities!$C$6:$C$205,$A49))</f>
        <v/>
      </c>
      <c r="D49" s="38" t="str">
        <f aca="false">IF($A49="","",SUMIFS(Entities!$AK$6:$AK$205,Entities!$C$6:$C$205,$A49))</f>
        <v/>
      </c>
      <c r="E49" s="38" t="str">
        <f aca="false">IF($A49="","",SUMIFS(Entities!$AL$6:$AL$205,Entities!$C$6:$C$205,$A49))</f>
        <v/>
      </c>
      <c r="F49" s="38" t="str">
        <f aca="false">IF($A49="","",SUMIFS(Entities!$AM$6:$AM$205,Entities!$C$6:$C$205,$A49))</f>
        <v/>
      </c>
      <c r="G49" s="38" t="str">
        <f aca="false">IF($A49="","",SUMIFS(Entities!$AN$6:$AN$205,Entities!$C$6:$C$205,$A49))</f>
        <v/>
      </c>
      <c r="H49" s="38" t="str">
        <f aca="false">IF($A49="","",SUMIFS(Entities!$AO$6:$AO$205,Entities!$C$6:$C$205,$A49))</f>
        <v/>
      </c>
      <c r="I49" s="38" t="str">
        <f aca="false">IF($A49="","",SUMIFS(Entities!$AP$6:$AP$205,Entities!$C$6:$C$205,$A49))</f>
        <v/>
      </c>
      <c r="J49" s="38" t="str">
        <f aca="false">IF($A49="","",SUMIFS(Entities!$AE$6:$AE$205,Entities!$C$6:$C$205,$A49))</f>
        <v/>
      </c>
      <c r="K49" s="38" t="str">
        <f aca="false">IF($A49="","",SUMIFS(Entities!$AQ$6:$AQ$205,Entities!$C$6:$C$205,$A49))</f>
        <v/>
      </c>
      <c r="L49" s="38" t="str">
        <f aca="false">IF($A49="","",COUNTIF(Entities!$C$6:$C$205,$A49))</f>
        <v/>
      </c>
    </row>
    <row r="50" customFormat="false" ht="15" hidden="false" customHeight="false" outlineLevel="0" collapsed="false">
      <c r="A50" s="37" t="str">
        <f aca="false">IF(Setup!$A$59="","",Setup!$A$59)</f>
        <v/>
      </c>
      <c r="B50" s="38" t="str">
        <f aca="false">IF($A50="","",SUMIFS(Entities!$AI$6:$AI$205,Entities!$C$6:$C$205,$A50))</f>
        <v/>
      </c>
      <c r="C50" s="38" t="str">
        <f aca="false">IF($A50="","",SUMIFS(Entities!$AJ$6:$AJ$205,Entities!$C$6:$C$205,$A50))</f>
        <v/>
      </c>
      <c r="D50" s="38" t="str">
        <f aca="false">IF($A50="","",SUMIFS(Entities!$AK$6:$AK$205,Entities!$C$6:$C$205,$A50))</f>
        <v/>
      </c>
      <c r="E50" s="38" t="str">
        <f aca="false">IF($A50="","",SUMIFS(Entities!$AL$6:$AL$205,Entities!$C$6:$C$205,$A50))</f>
        <v/>
      </c>
      <c r="F50" s="38" t="str">
        <f aca="false">IF($A50="","",SUMIFS(Entities!$AM$6:$AM$205,Entities!$C$6:$C$205,$A50))</f>
        <v/>
      </c>
      <c r="G50" s="38" t="str">
        <f aca="false">IF($A50="","",SUMIFS(Entities!$AN$6:$AN$205,Entities!$C$6:$C$205,$A50))</f>
        <v/>
      </c>
      <c r="H50" s="38" t="str">
        <f aca="false">IF($A50="","",SUMIFS(Entities!$AO$6:$AO$205,Entities!$C$6:$C$205,$A50))</f>
        <v/>
      </c>
      <c r="I50" s="38" t="str">
        <f aca="false">IF($A50="","",SUMIFS(Entities!$AP$6:$AP$205,Entities!$C$6:$C$205,$A50))</f>
        <v/>
      </c>
      <c r="J50" s="38" t="str">
        <f aca="false">IF($A50="","",SUMIFS(Entities!$AE$6:$AE$205,Entities!$C$6:$C$205,$A50))</f>
        <v/>
      </c>
      <c r="K50" s="38" t="str">
        <f aca="false">IF($A50="","",SUMIFS(Entities!$AQ$6:$AQ$205,Entities!$C$6:$C$205,$A50))</f>
        <v/>
      </c>
      <c r="L50" s="38" t="str">
        <f aca="false">IF($A50="","",COUNTIF(Entities!$C$6:$C$205,$A50))</f>
        <v/>
      </c>
    </row>
    <row r="51" customFormat="false" ht="15" hidden="false" customHeight="false" outlineLevel="0" collapsed="false">
      <c r="A51" s="37" t="str">
        <f aca="false">IF(Setup!$A$60="","",Setup!$A$60)</f>
        <v/>
      </c>
      <c r="B51" s="38" t="str">
        <f aca="false">IF($A51="","",SUMIFS(Entities!$AI$6:$AI$205,Entities!$C$6:$C$205,$A51))</f>
        <v/>
      </c>
      <c r="C51" s="38" t="str">
        <f aca="false">IF($A51="","",SUMIFS(Entities!$AJ$6:$AJ$205,Entities!$C$6:$C$205,$A51))</f>
        <v/>
      </c>
      <c r="D51" s="38" t="str">
        <f aca="false">IF($A51="","",SUMIFS(Entities!$AK$6:$AK$205,Entities!$C$6:$C$205,$A51))</f>
        <v/>
      </c>
      <c r="E51" s="38" t="str">
        <f aca="false">IF($A51="","",SUMIFS(Entities!$AL$6:$AL$205,Entities!$C$6:$C$205,$A51))</f>
        <v/>
      </c>
      <c r="F51" s="38" t="str">
        <f aca="false">IF($A51="","",SUMIFS(Entities!$AM$6:$AM$205,Entities!$C$6:$C$205,$A51))</f>
        <v/>
      </c>
      <c r="G51" s="38" t="str">
        <f aca="false">IF($A51="","",SUMIFS(Entities!$AN$6:$AN$205,Entities!$C$6:$C$205,$A51))</f>
        <v/>
      </c>
      <c r="H51" s="38" t="str">
        <f aca="false">IF($A51="","",SUMIFS(Entities!$AO$6:$AO$205,Entities!$C$6:$C$205,$A51))</f>
        <v/>
      </c>
      <c r="I51" s="38" t="str">
        <f aca="false">IF($A51="","",SUMIFS(Entities!$AP$6:$AP$205,Entities!$C$6:$C$205,$A51))</f>
        <v/>
      </c>
      <c r="J51" s="38" t="str">
        <f aca="false">IF($A51="","",SUMIFS(Entities!$AE$6:$AE$205,Entities!$C$6:$C$205,$A51))</f>
        <v/>
      </c>
      <c r="K51" s="38" t="str">
        <f aca="false">IF($A51="","",SUMIFS(Entities!$AQ$6:$AQ$205,Entities!$C$6:$C$205,$A51))</f>
        <v/>
      </c>
      <c r="L51" s="38" t="str">
        <f aca="false">IF($A51="","",COUNTIF(Entities!$C$6:$C$205,$A51))</f>
        <v/>
      </c>
    </row>
    <row r="52" customFormat="false" ht="15" hidden="false" customHeight="false" outlineLevel="0" collapsed="false">
      <c r="A52" s="37" t="str">
        <f aca="false">IF(Setup!$A$61="","",Setup!$A$61)</f>
        <v/>
      </c>
      <c r="B52" s="38" t="str">
        <f aca="false">IF($A52="","",SUMIFS(Entities!$AI$6:$AI$205,Entities!$C$6:$C$205,$A52))</f>
        <v/>
      </c>
      <c r="C52" s="38" t="str">
        <f aca="false">IF($A52="","",SUMIFS(Entities!$AJ$6:$AJ$205,Entities!$C$6:$C$205,$A52))</f>
        <v/>
      </c>
      <c r="D52" s="38" t="str">
        <f aca="false">IF($A52="","",SUMIFS(Entities!$AK$6:$AK$205,Entities!$C$6:$C$205,$A52))</f>
        <v/>
      </c>
      <c r="E52" s="38" t="str">
        <f aca="false">IF($A52="","",SUMIFS(Entities!$AL$6:$AL$205,Entities!$C$6:$C$205,$A52))</f>
        <v/>
      </c>
      <c r="F52" s="38" t="str">
        <f aca="false">IF($A52="","",SUMIFS(Entities!$AM$6:$AM$205,Entities!$C$6:$C$205,$A52))</f>
        <v/>
      </c>
      <c r="G52" s="38" t="str">
        <f aca="false">IF($A52="","",SUMIFS(Entities!$AN$6:$AN$205,Entities!$C$6:$C$205,$A52))</f>
        <v/>
      </c>
      <c r="H52" s="38" t="str">
        <f aca="false">IF($A52="","",SUMIFS(Entities!$AO$6:$AO$205,Entities!$C$6:$C$205,$A52))</f>
        <v/>
      </c>
      <c r="I52" s="38" t="str">
        <f aca="false">IF($A52="","",SUMIFS(Entities!$AP$6:$AP$205,Entities!$C$6:$C$205,$A52))</f>
        <v/>
      </c>
      <c r="J52" s="38" t="str">
        <f aca="false">IF($A52="","",SUMIFS(Entities!$AE$6:$AE$205,Entities!$C$6:$C$205,$A52))</f>
        <v/>
      </c>
      <c r="K52" s="38" t="str">
        <f aca="false">IF($A52="","",SUMIFS(Entities!$AQ$6:$AQ$205,Entities!$C$6:$C$205,$A52))</f>
        <v/>
      </c>
      <c r="L52" s="38" t="str">
        <f aca="false">IF($A52="","",COUNTIF(Entities!$C$6:$C$205,$A52))</f>
        <v/>
      </c>
    </row>
    <row r="53" customFormat="false" ht="15" hidden="false" customHeight="false" outlineLevel="0" collapsed="false">
      <c r="A53" s="37" t="str">
        <f aca="false">IF(Setup!$A$62="","",Setup!$A$62)</f>
        <v/>
      </c>
      <c r="B53" s="38" t="str">
        <f aca="false">IF($A53="","",SUMIFS(Entities!$AI$6:$AI$205,Entities!$C$6:$C$205,$A53))</f>
        <v/>
      </c>
      <c r="C53" s="38" t="str">
        <f aca="false">IF($A53="","",SUMIFS(Entities!$AJ$6:$AJ$205,Entities!$C$6:$C$205,$A53))</f>
        <v/>
      </c>
      <c r="D53" s="38" t="str">
        <f aca="false">IF($A53="","",SUMIFS(Entities!$AK$6:$AK$205,Entities!$C$6:$C$205,$A53))</f>
        <v/>
      </c>
      <c r="E53" s="38" t="str">
        <f aca="false">IF($A53="","",SUMIFS(Entities!$AL$6:$AL$205,Entities!$C$6:$C$205,$A53))</f>
        <v/>
      </c>
      <c r="F53" s="38" t="str">
        <f aca="false">IF($A53="","",SUMIFS(Entities!$AM$6:$AM$205,Entities!$C$6:$C$205,$A53))</f>
        <v/>
      </c>
      <c r="G53" s="38" t="str">
        <f aca="false">IF($A53="","",SUMIFS(Entities!$AN$6:$AN$205,Entities!$C$6:$C$205,$A53))</f>
        <v/>
      </c>
      <c r="H53" s="38" t="str">
        <f aca="false">IF($A53="","",SUMIFS(Entities!$AO$6:$AO$205,Entities!$C$6:$C$205,$A53))</f>
        <v/>
      </c>
      <c r="I53" s="38" t="str">
        <f aca="false">IF($A53="","",SUMIFS(Entities!$AP$6:$AP$205,Entities!$C$6:$C$205,$A53))</f>
        <v/>
      </c>
      <c r="J53" s="38" t="str">
        <f aca="false">IF($A53="","",SUMIFS(Entities!$AE$6:$AE$205,Entities!$C$6:$C$205,$A53))</f>
        <v/>
      </c>
      <c r="K53" s="38" t="str">
        <f aca="false">IF($A53="","",SUMIFS(Entities!$AQ$6:$AQ$205,Entities!$C$6:$C$205,$A53))</f>
        <v/>
      </c>
      <c r="L53" s="38" t="str">
        <f aca="false">IF($A53="","",COUNTIF(Entities!$C$6:$C$205,$A53))</f>
        <v/>
      </c>
    </row>
    <row r="54" customFormat="false" ht="15" hidden="false" customHeight="false" outlineLevel="0" collapsed="false">
      <c r="A54" s="37" t="str">
        <f aca="false">IF(Setup!$A$63="","",Setup!$A$63)</f>
        <v/>
      </c>
      <c r="B54" s="38" t="str">
        <f aca="false">IF($A54="","",SUMIFS(Entities!$AI$6:$AI$205,Entities!$C$6:$C$205,$A54))</f>
        <v/>
      </c>
      <c r="C54" s="38" t="str">
        <f aca="false">IF($A54="","",SUMIFS(Entities!$AJ$6:$AJ$205,Entities!$C$6:$C$205,$A54))</f>
        <v/>
      </c>
      <c r="D54" s="38" t="str">
        <f aca="false">IF($A54="","",SUMIFS(Entities!$AK$6:$AK$205,Entities!$C$6:$C$205,$A54))</f>
        <v/>
      </c>
      <c r="E54" s="38" t="str">
        <f aca="false">IF($A54="","",SUMIFS(Entities!$AL$6:$AL$205,Entities!$C$6:$C$205,$A54))</f>
        <v/>
      </c>
      <c r="F54" s="38" t="str">
        <f aca="false">IF($A54="","",SUMIFS(Entities!$AM$6:$AM$205,Entities!$C$6:$C$205,$A54))</f>
        <v/>
      </c>
      <c r="G54" s="38" t="str">
        <f aca="false">IF($A54="","",SUMIFS(Entities!$AN$6:$AN$205,Entities!$C$6:$C$205,$A54))</f>
        <v/>
      </c>
      <c r="H54" s="38" t="str">
        <f aca="false">IF($A54="","",SUMIFS(Entities!$AO$6:$AO$205,Entities!$C$6:$C$205,$A54))</f>
        <v/>
      </c>
      <c r="I54" s="38" t="str">
        <f aca="false">IF($A54="","",SUMIFS(Entities!$AP$6:$AP$205,Entities!$C$6:$C$205,$A54))</f>
        <v/>
      </c>
      <c r="J54" s="38" t="str">
        <f aca="false">IF($A54="","",SUMIFS(Entities!$AE$6:$AE$205,Entities!$C$6:$C$205,$A54))</f>
        <v/>
      </c>
      <c r="K54" s="38" t="str">
        <f aca="false">IF($A54="","",SUMIFS(Entities!$AQ$6:$AQ$205,Entities!$C$6:$C$205,$A54))</f>
        <v/>
      </c>
      <c r="L54" s="38" t="str">
        <f aca="false">IF($A54="","",COUNTIF(Entities!$C$6:$C$205,$A54))</f>
        <v/>
      </c>
    </row>
    <row r="55" customFormat="false" ht="15" hidden="false" customHeight="false" outlineLevel="0" collapsed="false">
      <c r="A55" s="37" t="str">
        <f aca="false">IF(Setup!$A$64="","",Setup!$A$64)</f>
        <v/>
      </c>
      <c r="B55" s="38" t="str">
        <f aca="false">IF($A55="","",SUMIFS(Entities!$AI$6:$AI$205,Entities!$C$6:$C$205,$A55))</f>
        <v/>
      </c>
      <c r="C55" s="38" t="str">
        <f aca="false">IF($A55="","",SUMIFS(Entities!$AJ$6:$AJ$205,Entities!$C$6:$C$205,$A55))</f>
        <v/>
      </c>
      <c r="D55" s="38" t="str">
        <f aca="false">IF($A55="","",SUMIFS(Entities!$AK$6:$AK$205,Entities!$C$6:$C$205,$A55))</f>
        <v/>
      </c>
      <c r="E55" s="38" t="str">
        <f aca="false">IF($A55="","",SUMIFS(Entities!$AL$6:$AL$205,Entities!$C$6:$C$205,$A55))</f>
        <v/>
      </c>
      <c r="F55" s="38" t="str">
        <f aca="false">IF($A55="","",SUMIFS(Entities!$AM$6:$AM$205,Entities!$C$6:$C$205,$A55))</f>
        <v/>
      </c>
      <c r="G55" s="38" t="str">
        <f aca="false">IF($A55="","",SUMIFS(Entities!$AN$6:$AN$205,Entities!$C$6:$C$205,$A55))</f>
        <v/>
      </c>
      <c r="H55" s="38" t="str">
        <f aca="false">IF($A55="","",SUMIFS(Entities!$AO$6:$AO$205,Entities!$C$6:$C$205,$A55))</f>
        <v/>
      </c>
      <c r="I55" s="38" t="str">
        <f aca="false">IF($A55="","",SUMIFS(Entities!$AP$6:$AP$205,Entities!$C$6:$C$205,$A55))</f>
        <v/>
      </c>
      <c r="J55" s="38" t="str">
        <f aca="false">IF($A55="","",SUMIFS(Entities!$AE$6:$AE$205,Entities!$C$6:$C$205,$A55))</f>
        <v/>
      </c>
      <c r="K55" s="38" t="str">
        <f aca="false">IF($A55="","",SUMIFS(Entities!$AQ$6:$AQ$205,Entities!$C$6:$C$205,$A55))</f>
        <v/>
      </c>
      <c r="L55" s="38" t="str">
        <f aca="false">IF($A55="","",COUNTIF(Entities!$C$6:$C$205,$A55))</f>
        <v/>
      </c>
    </row>
    <row r="56" customFormat="false" ht="15" hidden="false" customHeight="false" outlineLevel="0" collapsed="false">
      <c r="A56" s="37" t="str">
        <f aca="false">IF(Setup!$A$65="","",Setup!$A$65)</f>
        <v/>
      </c>
      <c r="B56" s="38" t="str">
        <f aca="false">IF($A56="","",SUMIFS(Entities!$AI$6:$AI$205,Entities!$C$6:$C$205,$A56))</f>
        <v/>
      </c>
      <c r="C56" s="38" t="str">
        <f aca="false">IF($A56="","",SUMIFS(Entities!$AJ$6:$AJ$205,Entities!$C$6:$C$205,$A56))</f>
        <v/>
      </c>
      <c r="D56" s="38" t="str">
        <f aca="false">IF($A56="","",SUMIFS(Entities!$AK$6:$AK$205,Entities!$C$6:$C$205,$A56))</f>
        <v/>
      </c>
      <c r="E56" s="38" t="str">
        <f aca="false">IF($A56="","",SUMIFS(Entities!$AL$6:$AL$205,Entities!$C$6:$C$205,$A56))</f>
        <v/>
      </c>
      <c r="F56" s="38" t="str">
        <f aca="false">IF($A56="","",SUMIFS(Entities!$AM$6:$AM$205,Entities!$C$6:$C$205,$A56))</f>
        <v/>
      </c>
      <c r="G56" s="38" t="str">
        <f aca="false">IF($A56="","",SUMIFS(Entities!$AN$6:$AN$205,Entities!$C$6:$C$205,$A56))</f>
        <v/>
      </c>
      <c r="H56" s="38" t="str">
        <f aca="false">IF($A56="","",SUMIFS(Entities!$AO$6:$AO$205,Entities!$C$6:$C$205,$A56))</f>
        <v/>
      </c>
      <c r="I56" s="38" t="str">
        <f aca="false">IF($A56="","",SUMIFS(Entities!$AP$6:$AP$205,Entities!$C$6:$C$205,$A56))</f>
        <v/>
      </c>
      <c r="J56" s="38" t="str">
        <f aca="false">IF($A56="","",SUMIFS(Entities!$AE$6:$AE$205,Entities!$C$6:$C$205,$A56))</f>
        <v/>
      </c>
      <c r="K56" s="38" t="str">
        <f aca="false">IF($A56="","",SUMIFS(Entities!$AQ$6:$AQ$205,Entities!$C$6:$C$205,$A56))</f>
        <v/>
      </c>
      <c r="L56" s="38" t="str">
        <f aca="false">IF($A56="","",COUNTIF(Entities!$C$6:$C$205,$A56))</f>
        <v/>
      </c>
    </row>
    <row r="57" customFormat="false" ht="15" hidden="false" customHeight="false" outlineLevel="0" collapsed="false">
      <c r="A57" s="37" t="str">
        <f aca="false">IF(Setup!$A$66="","",Setup!$A$66)</f>
        <v/>
      </c>
      <c r="B57" s="38" t="str">
        <f aca="false">IF($A57="","",SUMIFS(Entities!$AI$6:$AI$205,Entities!$C$6:$C$205,$A57))</f>
        <v/>
      </c>
      <c r="C57" s="38" t="str">
        <f aca="false">IF($A57="","",SUMIFS(Entities!$AJ$6:$AJ$205,Entities!$C$6:$C$205,$A57))</f>
        <v/>
      </c>
      <c r="D57" s="38" t="str">
        <f aca="false">IF($A57="","",SUMIFS(Entities!$AK$6:$AK$205,Entities!$C$6:$C$205,$A57))</f>
        <v/>
      </c>
      <c r="E57" s="38" t="str">
        <f aca="false">IF($A57="","",SUMIFS(Entities!$AL$6:$AL$205,Entities!$C$6:$C$205,$A57))</f>
        <v/>
      </c>
      <c r="F57" s="38" t="str">
        <f aca="false">IF($A57="","",SUMIFS(Entities!$AM$6:$AM$205,Entities!$C$6:$C$205,$A57))</f>
        <v/>
      </c>
      <c r="G57" s="38" t="str">
        <f aca="false">IF($A57="","",SUMIFS(Entities!$AN$6:$AN$205,Entities!$C$6:$C$205,$A57))</f>
        <v/>
      </c>
      <c r="H57" s="38" t="str">
        <f aca="false">IF($A57="","",SUMIFS(Entities!$AO$6:$AO$205,Entities!$C$6:$C$205,$A57))</f>
        <v/>
      </c>
      <c r="I57" s="38" t="str">
        <f aca="false">IF($A57="","",SUMIFS(Entities!$AP$6:$AP$205,Entities!$C$6:$C$205,$A57))</f>
        <v/>
      </c>
      <c r="J57" s="38" t="str">
        <f aca="false">IF($A57="","",SUMIFS(Entities!$AE$6:$AE$205,Entities!$C$6:$C$205,$A57))</f>
        <v/>
      </c>
      <c r="K57" s="38" t="str">
        <f aca="false">IF($A57="","",SUMIFS(Entities!$AQ$6:$AQ$205,Entities!$C$6:$C$205,$A57))</f>
        <v/>
      </c>
      <c r="L57" s="38" t="str">
        <f aca="false">IF($A57="","",COUNTIF(Entities!$C$6:$C$205,$A57))</f>
        <v/>
      </c>
    </row>
    <row r="58" customFormat="false" ht="15" hidden="false" customHeight="false" outlineLevel="0" collapsed="false">
      <c r="A58" s="37" t="str">
        <f aca="false">IF(Setup!$A$67="","",Setup!$A$67)</f>
        <v/>
      </c>
      <c r="B58" s="38" t="str">
        <f aca="false">IF($A58="","",SUMIFS(Entities!$AI$6:$AI$205,Entities!$C$6:$C$205,$A58))</f>
        <v/>
      </c>
      <c r="C58" s="38" t="str">
        <f aca="false">IF($A58="","",SUMIFS(Entities!$AJ$6:$AJ$205,Entities!$C$6:$C$205,$A58))</f>
        <v/>
      </c>
      <c r="D58" s="38" t="str">
        <f aca="false">IF($A58="","",SUMIFS(Entities!$AK$6:$AK$205,Entities!$C$6:$C$205,$A58))</f>
        <v/>
      </c>
      <c r="E58" s="38" t="str">
        <f aca="false">IF($A58="","",SUMIFS(Entities!$AL$6:$AL$205,Entities!$C$6:$C$205,$A58))</f>
        <v/>
      </c>
      <c r="F58" s="38" t="str">
        <f aca="false">IF($A58="","",SUMIFS(Entities!$AM$6:$AM$205,Entities!$C$6:$C$205,$A58))</f>
        <v/>
      </c>
      <c r="G58" s="38" t="str">
        <f aca="false">IF($A58="","",SUMIFS(Entities!$AN$6:$AN$205,Entities!$C$6:$C$205,$A58))</f>
        <v/>
      </c>
      <c r="H58" s="38" t="str">
        <f aca="false">IF($A58="","",SUMIFS(Entities!$AO$6:$AO$205,Entities!$C$6:$C$205,$A58))</f>
        <v/>
      </c>
      <c r="I58" s="38" t="str">
        <f aca="false">IF($A58="","",SUMIFS(Entities!$AP$6:$AP$205,Entities!$C$6:$C$205,$A58))</f>
        <v/>
      </c>
      <c r="J58" s="38" t="str">
        <f aca="false">IF($A58="","",SUMIFS(Entities!$AE$6:$AE$205,Entities!$C$6:$C$205,$A58))</f>
        <v/>
      </c>
      <c r="K58" s="38" t="str">
        <f aca="false">IF($A58="","",SUMIFS(Entities!$AQ$6:$AQ$205,Entities!$C$6:$C$205,$A58))</f>
        <v/>
      </c>
      <c r="L58" s="38" t="str">
        <f aca="false">IF($A58="","",COUNTIF(Entities!$C$6:$C$205,$A58))</f>
        <v/>
      </c>
    </row>
    <row r="59" customFormat="false" ht="15" hidden="false" customHeight="false" outlineLevel="0" collapsed="false">
      <c r="A59" s="37" t="str">
        <f aca="false">IF(Setup!$A$68="","",Setup!$A$68)</f>
        <v/>
      </c>
      <c r="B59" s="38" t="str">
        <f aca="false">IF($A59="","",SUMIFS(Entities!$AI$6:$AI$205,Entities!$C$6:$C$205,$A59))</f>
        <v/>
      </c>
      <c r="C59" s="38" t="str">
        <f aca="false">IF($A59="","",SUMIFS(Entities!$AJ$6:$AJ$205,Entities!$C$6:$C$205,$A59))</f>
        <v/>
      </c>
      <c r="D59" s="38" t="str">
        <f aca="false">IF($A59="","",SUMIFS(Entities!$AK$6:$AK$205,Entities!$C$6:$C$205,$A59))</f>
        <v/>
      </c>
      <c r="E59" s="38" t="str">
        <f aca="false">IF($A59="","",SUMIFS(Entities!$AL$6:$AL$205,Entities!$C$6:$C$205,$A59))</f>
        <v/>
      </c>
      <c r="F59" s="38" t="str">
        <f aca="false">IF($A59="","",SUMIFS(Entities!$AM$6:$AM$205,Entities!$C$6:$C$205,$A59))</f>
        <v/>
      </c>
      <c r="G59" s="38" t="str">
        <f aca="false">IF($A59="","",SUMIFS(Entities!$AN$6:$AN$205,Entities!$C$6:$C$205,$A59))</f>
        <v/>
      </c>
      <c r="H59" s="38" t="str">
        <f aca="false">IF($A59="","",SUMIFS(Entities!$AO$6:$AO$205,Entities!$C$6:$C$205,$A59))</f>
        <v/>
      </c>
      <c r="I59" s="38" t="str">
        <f aca="false">IF($A59="","",SUMIFS(Entities!$AP$6:$AP$205,Entities!$C$6:$C$205,$A59))</f>
        <v/>
      </c>
      <c r="J59" s="38" t="str">
        <f aca="false">IF($A59="","",SUMIFS(Entities!$AE$6:$AE$205,Entities!$C$6:$C$205,$A59))</f>
        <v/>
      </c>
      <c r="K59" s="38" t="str">
        <f aca="false">IF($A59="","",SUMIFS(Entities!$AQ$6:$AQ$205,Entities!$C$6:$C$205,$A59))</f>
        <v/>
      </c>
      <c r="L59" s="38" t="str">
        <f aca="false">IF($A59="","",COUNTIF(Entities!$C$6:$C$205,$A59))</f>
        <v/>
      </c>
    </row>
    <row r="60" customFormat="false" ht="15" hidden="false" customHeight="false" outlineLevel="0" collapsed="false">
      <c r="A60" s="37" t="str">
        <f aca="false">IF(Setup!$A$69="","",Setup!$A$69)</f>
        <v/>
      </c>
      <c r="B60" s="38" t="str">
        <f aca="false">IF($A60="","",SUMIFS(Entities!$AI$6:$AI$205,Entities!$C$6:$C$205,$A60))</f>
        <v/>
      </c>
      <c r="C60" s="38" t="str">
        <f aca="false">IF($A60="","",SUMIFS(Entities!$AJ$6:$AJ$205,Entities!$C$6:$C$205,$A60))</f>
        <v/>
      </c>
      <c r="D60" s="38" t="str">
        <f aca="false">IF($A60="","",SUMIFS(Entities!$AK$6:$AK$205,Entities!$C$6:$C$205,$A60))</f>
        <v/>
      </c>
      <c r="E60" s="38" t="str">
        <f aca="false">IF($A60="","",SUMIFS(Entities!$AL$6:$AL$205,Entities!$C$6:$C$205,$A60))</f>
        <v/>
      </c>
      <c r="F60" s="38" t="str">
        <f aca="false">IF($A60="","",SUMIFS(Entities!$AM$6:$AM$205,Entities!$C$6:$C$205,$A60))</f>
        <v/>
      </c>
      <c r="G60" s="38" t="str">
        <f aca="false">IF($A60="","",SUMIFS(Entities!$AN$6:$AN$205,Entities!$C$6:$C$205,$A60))</f>
        <v/>
      </c>
      <c r="H60" s="38" t="str">
        <f aca="false">IF($A60="","",SUMIFS(Entities!$AO$6:$AO$205,Entities!$C$6:$C$205,$A60))</f>
        <v/>
      </c>
      <c r="I60" s="38" t="str">
        <f aca="false">IF($A60="","",SUMIFS(Entities!$AP$6:$AP$205,Entities!$C$6:$C$205,$A60))</f>
        <v/>
      </c>
      <c r="J60" s="38" t="str">
        <f aca="false">IF($A60="","",SUMIFS(Entities!$AE$6:$AE$205,Entities!$C$6:$C$205,$A60))</f>
        <v/>
      </c>
      <c r="K60" s="38" t="str">
        <f aca="false">IF($A60="","",SUMIFS(Entities!$AQ$6:$AQ$205,Entities!$C$6:$C$205,$A60))</f>
        <v/>
      </c>
      <c r="L60" s="38" t="str">
        <f aca="false">IF($A60="","",COUNTIF(Entities!$C$6:$C$205,$A60))</f>
        <v/>
      </c>
    </row>
    <row r="61" customFormat="false" ht="15" hidden="false" customHeight="false" outlineLevel="0" collapsed="false">
      <c r="A61" s="37" t="str">
        <f aca="false">IF(Setup!$A$70="","",Setup!$A$70)</f>
        <v/>
      </c>
      <c r="B61" s="38" t="str">
        <f aca="false">IF($A61="","",SUMIFS(Entities!$AI$6:$AI$205,Entities!$C$6:$C$205,$A61))</f>
        <v/>
      </c>
      <c r="C61" s="38" t="str">
        <f aca="false">IF($A61="","",SUMIFS(Entities!$AJ$6:$AJ$205,Entities!$C$6:$C$205,$A61))</f>
        <v/>
      </c>
      <c r="D61" s="38" t="str">
        <f aca="false">IF($A61="","",SUMIFS(Entities!$AK$6:$AK$205,Entities!$C$6:$C$205,$A61))</f>
        <v/>
      </c>
      <c r="E61" s="38" t="str">
        <f aca="false">IF($A61="","",SUMIFS(Entities!$AL$6:$AL$205,Entities!$C$6:$C$205,$A61))</f>
        <v/>
      </c>
      <c r="F61" s="38" t="str">
        <f aca="false">IF($A61="","",SUMIFS(Entities!$AM$6:$AM$205,Entities!$C$6:$C$205,$A61))</f>
        <v/>
      </c>
      <c r="G61" s="38" t="str">
        <f aca="false">IF($A61="","",SUMIFS(Entities!$AN$6:$AN$205,Entities!$C$6:$C$205,$A61))</f>
        <v/>
      </c>
      <c r="H61" s="38" t="str">
        <f aca="false">IF($A61="","",SUMIFS(Entities!$AO$6:$AO$205,Entities!$C$6:$C$205,$A61))</f>
        <v/>
      </c>
      <c r="I61" s="38" t="str">
        <f aca="false">IF($A61="","",SUMIFS(Entities!$AP$6:$AP$205,Entities!$C$6:$C$205,$A61))</f>
        <v/>
      </c>
      <c r="J61" s="38" t="str">
        <f aca="false">IF($A61="","",SUMIFS(Entities!$AE$6:$AE$205,Entities!$C$6:$C$205,$A61))</f>
        <v/>
      </c>
      <c r="K61" s="38" t="str">
        <f aca="false">IF($A61="","",SUMIFS(Entities!$AQ$6:$AQ$205,Entities!$C$6:$C$205,$A61))</f>
        <v/>
      </c>
      <c r="L61" s="38" t="str">
        <f aca="false">IF($A61="","",COUNTIF(Entities!$C$6:$C$205,$A61))</f>
        <v/>
      </c>
    </row>
    <row r="62" customFormat="false" ht="15" hidden="false" customHeight="false" outlineLevel="0" collapsed="false">
      <c r="A62" s="37" t="str">
        <f aca="false">IF(Setup!$A$71="","",Setup!$A$71)</f>
        <v/>
      </c>
      <c r="B62" s="38" t="str">
        <f aca="false">IF($A62="","",SUMIFS(Entities!$AI$6:$AI$205,Entities!$C$6:$C$205,$A62))</f>
        <v/>
      </c>
      <c r="C62" s="38" t="str">
        <f aca="false">IF($A62="","",SUMIFS(Entities!$AJ$6:$AJ$205,Entities!$C$6:$C$205,$A62))</f>
        <v/>
      </c>
      <c r="D62" s="38" t="str">
        <f aca="false">IF($A62="","",SUMIFS(Entities!$AK$6:$AK$205,Entities!$C$6:$C$205,$A62))</f>
        <v/>
      </c>
      <c r="E62" s="38" t="str">
        <f aca="false">IF($A62="","",SUMIFS(Entities!$AL$6:$AL$205,Entities!$C$6:$C$205,$A62))</f>
        <v/>
      </c>
      <c r="F62" s="38" t="str">
        <f aca="false">IF($A62="","",SUMIFS(Entities!$AM$6:$AM$205,Entities!$C$6:$C$205,$A62))</f>
        <v/>
      </c>
      <c r="G62" s="38" t="str">
        <f aca="false">IF($A62="","",SUMIFS(Entities!$AN$6:$AN$205,Entities!$C$6:$C$205,$A62))</f>
        <v/>
      </c>
      <c r="H62" s="38" t="str">
        <f aca="false">IF($A62="","",SUMIFS(Entities!$AO$6:$AO$205,Entities!$C$6:$C$205,$A62))</f>
        <v/>
      </c>
      <c r="I62" s="38" t="str">
        <f aca="false">IF($A62="","",SUMIFS(Entities!$AP$6:$AP$205,Entities!$C$6:$C$205,$A62))</f>
        <v/>
      </c>
      <c r="J62" s="38" t="str">
        <f aca="false">IF($A62="","",SUMIFS(Entities!$AE$6:$AE$205,Entities!$C$6:$C$205,$A62))</f>
        <v/>
      </c>
      <c r="K62" s="38" t="str">
        <f aca="false">IF($A62="","",SUMIFS(Entities!$AQ$6:$AQ$205,Entities!$C$6:$C$205,$A62))</f>
        <v/>
      </c>
      <c r="L62" s="38" t="str">
        <f aca="false">IF($A62="","",COUNTIF(Entities!$C$6:$C$205,$A62))</f>
        <v/>
      </c>
    </row>
    <row r="63" customFormat="false" ht="15" hidden="false" customHeight="false" outlineLevel="0" collapsed="false">
      <c r="A63" s="37" t="str">
        <f aca="false">IF(Setup!$A$72="","",Setup!$A$72)</f>
        <v/>
      </c>
      <c r="B63" s="38" t="str">
        <f aca="false">IF($A63="","",SUMIFS(Entities!$AI$6:$AI$205,Entities!$C$6:$C$205,$A63))</f>
        <v/>
      </c>
      <c r="C63" s="38" t="str">
        <f aca="false">IF($A63="","",SUMIFS(Entities!$AJ$6:$AJ$205,Entities!$C$6:$C$205,$A63))</f>
        <v/>
      </c>
      <c r="D63" s="38" t="str">
        <f aca="false">IF($A63="","",SUMIFS(Entities!$AK$6:$AK$205,Entities!$C$6:$C$205,$A63))</f>
        <v/>
      </c>
      <c r="E63" s="38" t="str">
        <f aca="false">IF($A63="","",SUMIFS(Entities!$AL$6:$AL$205,Entities!$C$6:$C$205,$A63))</f>
        <v/>
      </c>
      <c r="F63" s="38" t="str">
        <f aca="false">IF($A63="","",SUMIFS(Entities!$AM$6:$AM$205,Entities!$C$6:$C$205,$A63))</f>
        <v/>
      </c>
      <c r="G63" s="38" t="str">
        <f aca="false">IF($A63="","",SUMIFS(Entities!$AN$6:$AN$205,Entities!$C$6:$C$205,$A63))</f>
        <v/>
      </c>
      <c r="H63" s="38" t="str">
        <f aca="false">IF($A63="","",SUMIFS(Entities!$AO$6:$AO$205,Entities!$C$6:$C$205,$A63))</f>
        <v/>
      </c>
      <c r="I63" s="38" t="str">
        <f aca="false">IF($A63="","",SUMIFS(Entities!$AP$6:$AP$205,Entities!$C$6:$C$205,$A63))</f>
        <v/>
      </c>
      <c r="J63" s="38" t="str">
        <f aca="false">IF($A63="","",SUMIFS(Entities!$AE$6:$AE$205,Entities!$C$6:$C$205,$A63))</f>
        <v/>
      </c>
      <c r="K63" s="38" t="str">
        <f aca="false">IF($A63="","",SUMIFS(Entities!$AQ$6:$AQ$205,Entities!$C$6:$C$205,$A63))</f>
        <v/>
      </c>
      <c r="L63" s="38" t="str">
        <f aca="false">IF($A63="","",COUNTIF(Entities!$C$6:$C$205,$A63))</f>
        <v/>
      </c>
    </row>
    <row r="64" customFormat="false" ht="15" hidden="false" customHeight="false" outlineLevel="0" collapsed="false">
      <c r="A64" s="37" t="str">
        <f aca="false">IF(Setup!$A$73="","",Setup!$A$73)</f>
        <v/>
      </c>
      <c r="B64" s="38" t="str">
        <f aca="false">IF($A64="","",SUMIFS(Entities!$AI$6:$AI$205,Entities!$C$6:$C$205,$A64))</f>
        <v/>
      </c>
      <c r="C64" s="38" t="str">
        <f aca="false">IF($A64="","",SUMIFS(Entities!$AJ$6:$AJ$205,Entities!$C$6:$C$205,$A64))</f>
        <v/>
      </c>
      <c r="D64" s="38" t="str">
        <f aca="false">IF($A64="","",SUMIFS(Entities!$AK$6:$AK$205,Entities!$C$6:$C$205,$A64))</f>
        <v/>
      </c>
      <c r="E64" s="38" t="str">
        <f aca="false">IF($A64="","",SUMIFS(Entities!$AL$6:$AL$205,Entities!$C$6:$C$205,$A64))</f>
        <v/>
      </c>
      <c r="F64" s="38" t="str">
        <f aca="false">IF($A64="","",SUMIFS(Entities!$AM$6:$AM$205,Entities!$C$6:$C$205,$A64))</f>
        <v/>
      </c>
      <c r="G64" s="38" t="str">
        <f aca="false">IF($A64="","",SUMIFS(Entities!$AN$6:$AN$205,Entities!$C$6:$C$205,$A64))</f>
        <v/>
      </c>
      <c r="H64" s="38" t="str">
        <f aca="false">IF($A64="","",SUMIFS(Entities!$AO$6:$AO$205,Entities!$C$6:$C$205,$A64))</f>
        <v/>
      </c>
      <c r="I64" s="38" t="str">
        <f aca="false">IF($A64="","",SUMIFS(Entities!$AP$6:$AP$205,Entities!$C$6:$C$205,$A64))</f>
        <v/>
      </c>
      <c r="J64" s="38" t="str">
        <f aca="false">IF($A64="","",SUMIFS(Entities!$AE$6:$AE$205,Entities!$C$6:$C$205,$A64))</f>
        <v/>
      </c>
      <c r="K64" s="38" t="str">
        <f aca="false">IF($A64="","",SUMIFS(Entities!$AQ$6:$AQ$205,Entities!$C$6:$C$205,$A64))</f>
        <v/>
      </c>
      <c r="L64" s="38" t="str">
        <f aca="false">IF($A64="","",COUNTIF(Entities!$C$6:$C$205,$A64))</f>
        <v/>
      </c>
    </row>
    <row r="65" customFormat="false" ht="15" hidden="false" customHeight="false" outlineLevel="0" collapsed="false">
      <c r="A65" s="37" t="str">
        <f aca="false">IF(Setup!$A$74="","",Setup!$A$74)</f>
        <v/>
      </c>
      <c r="B65" s="38" t="str">
        <f aca="false">IF($A65="","",SUMIFS(Entities!$AI$6:$AI$205,Entities!$C$6:$C$205,$A65))</f>
        <v/>
      </c>
      <c r="C65" s="38" t="str">
        <f aca="false">IF($A65="","",SUMIFS(Entities!$AJ$6:$AJ$205,Entities!$C$6:$C$205,$A65))</f>
        <v/>
      </c>
      <c r="D65" s="38" t="str">
        <f aca="false">IF($A65="","",SUMIFS(Entities!$AK$6:$AK$205,Entities!$C$6:$C$205,$A65))</f>
        <v/>
      </c>
      <c r="E65" s="38" t="str">
        <f aca="false">IF($A65="","",SUMIFS(Entities!$AL$6:$AL$205,Entities!$C$6:$C$205,$A65))</f>
        <v/>
      </c>
      <c r="F65" s="38" t="str">
        <f aca="false">IF($A65="","",SUMIFS(Entities!$AM$6:$AM$205,Entities!$C$6:$C$205,$A65))</f>
        <v/>
      </c>
      <c r="G65" s="38" t="str">
        <f aca="false">IF($A65="","",SUMIFS(Entities!$AN$6:$AN$205,Entities!$C$6:$C$205,$A65))</f>
        <v/>
      </c>
      <c r="H65" s="38" t="str">
        <f aca="false">IF($A65="","",SUMIFS(Entities!$AO$6:$AO$205,Entities!$C$6:$C$205,$A65))</f>
        <v/>
      </c>
      <c r="I65" s="38" t="str">
        <f aca="false">IF($A65="","",SUMIFS(Entities!$AP$6:$AP$205,Entities!$C$6:$C$205,$A65))</f>
        <v/>
      </c>
      <c r="J65" s="38" t="str">
        <f aca="false">IF($A65="","",SUMIFS(Entities!$AE$6:$AE$205,Entities!$C$6:$C$205,$A65))</f>
        <v/>
      </c>
      <c r="K65" s="38" t="str">
        <f aca="false">IF($A65="","",SUMIFS(Entities!$AQ$6:$AQ$205,Entities!$C$6:$C$205,$A65))</f>
        <v/>
      </c>
      <c r="L65" s="38" t="str">
        <f aca="false">IF($A65="","",COUNTIF(Entities!$C$6:$C$205,$A65))</f>
        <v/>
      </c>
    </row>
    <row r="66" customFormat="false" ht="15" hidden="false" customHeight="false" outlineLevel="0" collapsed="false">
      <c r="A66" s="37" t="str">
        <f aca="false">IF(Setup!$A$75="","",Setup!$A$75)</f>
        <v/>
      </c>
      <c r="B66" s="38" t="str">
        <f aca="false">IF($A66="","",SUMIFS(Entities!$AI$6:$AI$205,Entities!$C$6:$C$205,$A66))</f>
        <v/>
      </c>
      <c r="C66" s="38" t="str">
        <f aca="false">IF($A66="","",SUMIFS(Entities!$AJ$6:$AJ$205,Entities!$C$6:$C$205,$A66))</f>
        <v/>
      </c>
      <c r="D66" s="38" t="str">
        <f aca="false">IF($A66="","",SUMIFS(Entities!$AK$6:$AK$205,Entities!$C$6:$C$205,$A66))</f>
        <v/>
      </c>
      <c r="E66" s="38" t="str">
        <f aca="false">IF($A66="","",SUMIFS(Entities!$AL$6:$AL$205,Entities!$C$6:$C$205,$A66))</f>
        <v/>
      </c>
      <c r="F66" s="38" t="str">
        <f aca="false">IF($A66="","",SUMIFS(Entities!$AM$6:$AM$205,Entities!$C$6:$C$205,$A66))</f>
        <v/>
      </c>
      <c r="G66" s="38" t="str">
        <f aca="false">IF($A66="","",SUMIFS(Entities!$AN$6:$AN$205,Entities!$C$6:$C$205,$A66))</f>
        <v/>
      </c>
      <c r="H66" s="38" t="str">
        <f aca="false">IF($A66="","",SUMIFS(Entities!$AO$6:$AO$205,Entities!$C$6:$C$205,$A66))</f>
        <v/>
      </c>
      <c r="I66" s="38" t="str">
        <f aca="false">IF($A66="","",SUMIFS(Entities!$AP$6:$AP$205,Entities!$C$6:$C$205,$A66))</f>
        <v/>
      </c>
      <c r="J66" s="38" t="str">
        <f aca="false">IF($A66="","",SUMIFS(Entities!$AE$6:$AE$205,Entities!$C$6:$C$205,$A66))</f>
        <v/>
      </c>
      <c r="K66" s="38" t="str">
        <f aca="false">IF($A66="","",SUMIFS(Entities!$AQ$6:$AQ$205,Entities!$C$6:$C$205,$A66))</f>
        <v/>
      </c>
      <c r="L66" s="38" t="str">
        <f aca="false">IF($A66="","",COUNTIF(Entities!$C$6:$C$205,$A66))</f>
        <v/>
      </c>
    </row>
    <row r="67" customFormat="false" ht="15" hidden="false" customHeight="false" outlineLevel="0" collapsed="false">
      <c r="A67" s="39" t="s">
        <v>271</v>
      </c>
      <c r="B67" s="39" t="n">
        <f aca="false">SUM(B7:B66)</f>
        <v>59504000</v>
      </c>
      <c r="C67" s="39" t="n">
        <f aca="false">SUM(C7:C66)</f>
        <v>10300000</v>
      </c>
      <c r="D67" s="39" t="n">
        <f aca="false">SUM(D7:D66)</f>
        <v>69804000</v>
      </c>
      <c r="E67" s="39" t="n">
        <f aca="false">SUM(E7:E66)</f>
        <v>7482800</v>
      </c>
      <c r="F67" s="39" t="n">
        <f aca="false">SUM(F7:F66)</f>
        <v>1507000</v>
      </c>
      <c r="G67" s="39" t="n">
        <f aca="false">SUM(G7:G66)</f>
        <v>1773200</v>
      </c>
      <c r="H67" s="39" t="n">
        <f aca="false">SUM(H7:H66)</f>
        <v>63000118</v>
      </c>
      <c r="I67" s="39" t="n">
        <f aca="false">SUM(I7:I66)</f>
        <v>30178000</v>
      </c>
      <c r="J67" s="39" t="n">
        <f aca="false">SUM(J7:J66)</f>
        <v>257</v>
      </c>
      <c r="K67" s="39" t="n">
        <f aca="false">SUM(K7:K66)</f>
        <v>22016400</v>
      </c>
      <c r="L67" s="39" t="n">
        <f aca="false">SUM(L7:L66)</f>
        <v>3</v>
      </c>
    </row>
    <row r="69" customFormat="false" ht="15" hidden="false" customHeight="false" outlineLevel="0" collapsed="false">
      <c r="A69" s="40" t="s">
        <v>272</v>
      </c>
    </row>
  </sheetData>
  <mergeCells count="1">
    <mergeCell ref="B5:D5"/>
  </mergeCells>
  <conditionalFormatting sqref="L7:L66">
    <cfRule type="expression" priority="2" aboveAverage="0" equalAverage="0" bottom="0" percent="0" rank="0" text="" dxfId="1">
      <formula>AND($A7&lt;&gt;"",$A7&lt;&gt;"Stateless",L7=0)</formula>
    </cfRule>
  </conditionalFormatting>
  <printOptions headings="false" gridLines="false" gridLinesSet="true" horizontalCentered="tru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7D32"/>
    <pageSetUpPr fitToPage="true"/>
  </sheetPr>
  <dimension ref="A1:S205"/>
  <sheetViews>
    <sheetView showFormulas="false" showGridLines="false" showRowColHeaders="true" showZeros="true" rightToLeft="false" tabSelected="false" showOutlineSymbols="true" defaultGridColor="true" view="normal" topLeftCell="A1" colorId="64" zoomScale="90" zoomScaleNormal="9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36"/>
    <col collapsed="false" customWidth="true" hidden="false" outlineLevel="0" max="3" min="3" style="0" width="22"/>
    <col collapsed="false" customWidth="true" hidden="false" outlineLevel="0" max="16" min="4" style="0" width="4.5"/>
    <col collapsed="false" customWidth="true" hidden="false" outlineLevel="0" max="17" min="17" style="0" width="30"/>
    <col collapsed="false" customWidth="true" hidden="true" outlineLevel="0" max="19" min="18" style="0" width="13"/>
  </cols>
  <sheetData>
    <row r="1" customFormat="false" ht="16.15" hidden="false" customHeight="false" outlineLevel="0" collapsed="false">
      <c r="A1" s="33" t="s">
        <v>273</v>
      </c>
    </row>
    <row r="2" customFormat="false" ht="15" hidden="false" customHeight="false" outlineLevel="0" collapsed="false">
      <c r="A2" s="34" t="str">
        <f aca="false">"Name of the MNE group: "&amp;Setup!B4&amp;"   ·   Fiscal year: "&amp;Setup!B6&amp;" – "&amp;Setup!B7</f>
        <v>Name of the MNE group: Example Holdings (EXAMPLE)   ·   Fiscal year: 01/01/2025 – 31/12/2025</v>
      </c>
    </row>
    <row r="3" customFormat="false" ht="15" hidden="false" customHeight="false" outlineLevel="0" collapsed="false">
      <c r="A3" s="35" t="s">
        <v>274</v>
      </c>
    </row>
    <row r="5" customFormat="false" ht="150" hidden="false" customHeight="true" outlineLevel="0" collapsed="false">
      <c r="A5" s="12" t="s">
        <v>63</v>
      </c>
      <c r="B5" s="12" t="s">
        <v>275</v>
      </c>
      <c r="C5" s="12" t="s">
        <v>276</v>
      </c>
      <c r="D5" s="21" t="s">
        <v>157</v>
      </c>
      <c r="E5" s="21" t="s">
        <v>158</v>
      </c>
      <c r="F5" s="21" t="s">
        <v>159</v>
      </c>
      <c r="G5" s="21" t="s">
        <v>160</v>
      </c>
      <c r="H5" s="21" t="s">
        <v>161</v>
      </c>
      <c r="I5" s="21" t="s">
        <v>162</v>
      </c>
      <c r="J5" s="21" t="s">
        <v>163</v>
      </c>
      <c r="K5" s="21" t="s">
        <v>164</v>
      </c>
      <c r="L5" s="21" t="s">
        <v>165</v>
      </c>
      <c r="M5" s="21" t="s">
        <v>166</v>
      </c>
      <c r="N5" s="21" t="s">
        <v>167</v>
      </c>
      <c r="O5" s="21" t="s">
        <v>168</v>
      </c>
      <c r="P5" s="21" t="s">
        <v>169</v>
      </c>
      <c r="Q5" s="12" t="s">
        <v>277</v>
      </c>
    </row>
    <row r="6" customFormat="false" ht="15" hidden="false" customHeight="false" outlineLevel="0" collapsed="false">
      <c r="A6" s="31" t="str">
        <f aca="false">IF(S6="","",IF(INDEX(Entities!$C$6:$C$205,S6)="","",INDEX(Entities!$C$6:$C$205,S6)))</f>
        <v>Spain</v>
      </c>
      <c r="B6" s="31" t="str">
        <f aca="false">IF(S6="","",IF(INDEX(Entities!$B$6:$B$205,S6)="","",INDEX(Entities!$B$6:$B$205,S6)))</f>
        <v>Example Holdings SA</v>
      </c>
      <c r="C6" s="31" t="str">
        <f aca="false">IF(S6="","",IF(INDEX(Entities!$D$6:$D$205,S6)="","",INDEX(Entities!$D$6:$D$205,S6)))</f>
        <v/>
      </c>
      <c r="D6" s="32" t="str">
        <f aca="false">IF(S6="","",IF(INDEX(Entities!$I$6:$I$205,S6)="","",INDEX(Entities!$I$6:$I$205,S6)))</f>
        <v/>
      </c>
      <c r="E6" s="32" t="str">
        <f aca="false">IF(S6="","",IF(INDEX(Entities!$J$6:$J$205,S6)="","",INDEX(Entities!$J$6:$J$205,S6)))</f>
        <v/>
      </c>
      <c r="F6" s="32" t="str">
        <f aca="false">IF(S6="","",IF(INDEX(Entities!$K$6:$K$205,S6)="","",INDEX(Entities!$K$6:$K$205,S6)))</f>
        <v/>
      </c>
      <c r="G6" s="32" t="str">
        <f aca="false">IF(S6="","",IF(INDEX(Entities!$L$6:$L$205,S6)="","",INDEX(Entities!$L$6:$L$205,S6)))</f>
        <v/>
      </c>
      <c r="H6" s="32" t="str">
        <f aca="false">IF(S6="","",IF(INDEX(Entities!$M$6:$M$205,S6)="","",INDEX(Entities!$M$6:$M$205,S6)))</f>
        <v/>
      </c>
      <c r="I6" s="32" t="str">
        <f aca="false">IF(S6="","",IF(INDEX(Entities!$N$6:$N$205,S6)="","",INDEX(Entities!$N$6:$N$205,S6)))</f>
        <v>X</v>
      </c>
      <c r="J6" s="32" t="str">
        <f aca="false">IF(S6="","",IF(INDEX(Entities!$O$6:$O$205,S6)="","",INDEX(Entities!$O$6:$O$205,S6)))</f>
        <v/>
      </c>
      <c r="K6" s="32" t="str">
        <f aca="false">IF(S6="","",IF(INDEX(Entities!$P$6:$P$205,S6)="","",INDEX(Entities!$P$6:$P$205,S6)))</f>
        <v/>
      </c>
      <c r="L6" s="32" t="str">
        <f aca="false">IF(S6="","",IF(INDEX(Entities!$Q$6:$Q$205,S6)="","",INDEX(Entities!$Q$6:$Q$205,S6)))</f>
        <v/>
      </c>
      <c r="M6" s="32" t="str">
        <f aca="false">IF(S6="","",IF(INDEX(Entities!$R$6:$R$205,S6)="","",INDEX(Entities!$R$6:$R$205,S6)))</f>
        <v/>
      </c>
      <c r="N6" s="32" t="str">
        <f aca="false">IF(S6="","",IF(INDEX(Entities!$S$6:$S$205,S6)="","",INDEX(Entities!$S$6:$S$205,S6)))</f>
        <v>X</v>
      </c>
      <c r="O6" s="32" t="str">
        <f aca="false">IF(S6="","",IF(INDEX(Entities!$T$6:$T$205,S6)="","",INDEX(Entities!$T$6:$T$205,S6)))</f>
        <v/>
      </c>
      <c r="P6" s="32" t="str">
        <f aca="false">IF(S6="","",IF(INDEX(Entities!$U$6:$U$205,S6)="","",INDEX(Entities!$U$6:$U$205,S6)))</f>
        <v/>
      </c>
      <c r="Q6" s="31" t="str">
        <f aca="false">IF(S6="","",IF(INDEX(Entities!$V$6:$V$205,S6)="","",INDEX(Entities!$V$6:$V$205,S6)))</f>
        <v/>
      </c>
      <c r="R6" s="41" t="n">
        <f aca="false">IFERROR(SMALL(Entities!$AR$6:$AR$205,1),"")</f>
        <v>1006</v>
      </c>
      <c r="S6" s="41" t="n">
        <f aca="false">IF(R6="","",MATCH(R6,Entities!$AR$6:$AR$205,0))</f>
        <v>1</v>
      </c>
    </row>
    <row r="7" customFormat="false" ht="15" hidden="false" customHeight="false" outlineLevel="0" collapsed="false">
      <c r="A7" s="31" t="str">
        <f aca="false">IF(S7="","",IF(INDEX(Entities!$C$6:$C$205,S7)="","",INDEX(Entities!$C$6:$C$205,S7)))</f>
        <v>Spain</v>
      </c>
      <c r="B7" s="31" t="str">
        <f aca="false">IF(S7="","",IF(INDEX(Entities!$B$6:$B$205,S7)="","",INDEX(Entities!$B$6:$B$205,S7)))</f>
        <v>Example Manufacturing SL</v>
      </c>
      <c r="C7" s="31" t="str">
        <f aca="false">IF(S7="","",IF(INDEX(Entities!$D$6:$D$205,S7)="","",INDEX(Entities!$D$6:$D$205,S7)))</f>
        <v/>
      </c>
      <c r="D7" s="32" t="str">
        <f aca="false">IF(S7="","",IF(INDEX(Entities!$I$6:$I$205,S7)="","",INDEX(Entities!$I$6:$I$205,S7)))</f>
        <v/>
      </c>
      <c r="E7" s="32" t="str">
        <f aca="false">IF(S7="","",IF(INDEX(Entities!$J$6:$J$205,S7)="","",INDEX(Entities!$J$6:$J$205,S7)))</f>
        <v/>
      </c>
      <c r="F7" s="32" t="str">
        <f aca="false">IF(S7="","",IF(INDEX(Entities!$K$6:$K$205,S7)="","",INDEX(Entities!$K$6:$K$205,S7)))</f>
        <v/>
      </c>
      <c r="G7" s="32" t="str">
        <f aca="false">IF(S7="","",IF(INDEX(Entities!$L$6:$L$205,S7)="","",INDEX(Entities!$L$6:$L$205,S7)))</f>
        <v>X</v>
      </c>
      <c r="H7" s="32" t="str">
        <f aca="false">IF(S7="","",IF(INDEX(Entities!$M$6:$M$205,S7)="","",INDEX(Entities!$M$6:$M$205,S7)))</f>
        <v>X</v>
      </c>
      <c r="I7" s="32" t="str">
        <f aca="false">IF(S7="","",IF(INDEX(Entities!$N$6:$N$205,S7)="","",INDEX(Entities!$N$6:$N$205,S7)))</f>
        <v/>
      </c>
      <c r="J7" s="32" t="str">
        <f aca="false">IF(S7="","",IF(INDEX(Entities!$O$6:$O$205,S7)="","",INDEX(Entities!$O$6:$O$205,S7)))</f>
        <v/>
      </c>
      <c r="K7" s="32" t="str">
        <f aca="false">IF(S7="","",IF(INDEX(Entities!$P$6:$P$205,S7)="","",INDEX(Entities!$P$6:$P$205,S7)))</f>
        <v/>
      </c>
      <c r="L7" s="32" t="str">
        <f aca="false">IF(S7="","",IF(INDEX(Entities!$Q$6:$Q$205,S7)="","",INDEX(Entities!$Q$6:$Q$205,S7)))</f>
        <v/>
      </c>
      <c r="M7" s="32" t="str">
        <f aca="false">IF(S7="","",IF(INDEX(Entities!$R$6:$R$205,S7)="","",INDEX(Entities!$R$6:$R$205,S7)))</f>
        <v/>
      </c>
      <c r="N7" s="32" t="str">
        <f aca="false">IF(S7="","",IF(INDEX(Entities!$S$6:$S$205,S7)="","",INDEX(Entities!$S$6:$S$205,S7)))</f>
        <v/>
      </c>
      <c r="O7" s="32" t="str">
        <f aca="false">IF(S7="","",IF(INDEX(Entities!$T$6:$T$205,S7)="","",INDEX(Entities!$T$6:$T$205,S7)))</f>
        <v/>
      </c>
      <c r="P7" s="32" t="str">
        <f aca="false">IF(S7="","",IF(INDEX(Entities!$U$6:$U$205,S7)="","",INDEX(Entities!$U$6:$U$205,S7)))</f>
        <v/>
      </c>
      <c r="Q7" s="31" t="str">
        <f aca="false">IF(S7="","",IF(INDEX(Entities!$V$6:$V$205,S7)="","",INDEX(Entities!$V$6:$V$205,S7)))</f>
        <v/>
      </c>
      <c r="R7" s="41" t="n">
        <f aca="false">IFERROR(SMALL(Entities!$AR$6:$AR$205,2),"")</f>
        <v>1007</v>
      </c>
      <c r="S7" s="41" t="n">
        <f aca="false">IF(R7="","",MATCH(R7,Entities!$AR$6:$AR$205,0))</f>
        <v>2</v>
      </c>
    </row>
    <row r="8" customFormat="false" ht="15" hidden="false" customHeight="false" outlineLevel="0" collapsed="false">
      <c r="A8" s="31" t="str">
        <f aca="false">IF(S8="","",IF(INDEX(Entities!$C$6:$C$205,S8)="","",INDEX(Entities!$C$6:$C$205,S8)))</f>
        <v>United Kingdom</v>
      </c>
      <c r="B8" s="31" t="str">
        <f aca="false">IF(S8="","",IF(INDEX(Entities!$B$6:$B$205,S8)="","",INDEX(Entities!$B$6:$B$205,S8)))</f>
        <v>Example Sales Ltd</v>
      </c>
      <c r="C8" s="31" t="str">
        <f aca="false">IF(S8="","",IF(INDEX(Entities!$D$6:$D$205,S8)="","",INDEX(Entities!$D$6:$D$205,S8)))</f>
        <v/>
      </c>
      <c r="D8" s="32" t="str">
        <f aca="false">IF(S8="","",IF(INDEX(Entities!$I$6:$I$205,S8)="","",INDEX(Entities!$I$6:$I$205,S8)))</f>
        <v/>
      </c>
      <c r="E8" s="32" t="str">
        <f aca="false">IF(S8="","",IF(INDEX(Entities!$J$6:$J$205,S8)="","",INDEX(Entities!$J$6:$J$205,S8)))</f>
        <v/>
      </c>
      <c r="F8" s="32" t="str">
        <f aca="false">IF(S8="","",IF(INDEX(Entities!$K$6:$K$205,S8)="","",INDEX(Entities!$K$6:$K$205,S8)))</f>
        <v/>
      </c>
      <c r="G8" s="32" t="str">
        <f aca="false">IF(S8="","",IF(INDEX(Entities!$L$6:$L$205,S8)="","",INDEX(Entities!$L$6:$L$205,S8)))</f>
        <v/>
      </c>
      <c r="H8" s="32" t="str">
        <f aca="false">IF(S8="","",IF(INDEX(Entities!$M$6:$M$205,S8)="","",INDEX(Entities!$M$6:$M$205,S8)))</f>
        <v>X</v>
      </c>
      <c r="I8" s="32" t="str">
        <f aca="false">IF(S8="","",IF(INDEX(Entities!$N$6:$N$205,S8)="","",INDEX(Entities!$N$6:$N$205,S8)))</f>
        <v/>
      </c>
      <c r="J8" s="32" t="str">
        <f aca="false">IF(S8="","",IF(INDEX(Entities!$O$6:$O$205,S8)="","",INDEX(Entities!$O$6:$O$205,S8)))</f>
        <v/>
      </c>
      <c r="K8" s="32" t="str">
        <f aca="false">IF(S8="","",IF(INDEX(Entities!$P$6:$P$205,S8)="","",INDEX(Entities!$P$6:$P$205,S8)))</f>
        <v/>
      </c>
      <c r="L8" s="32" t="str">
        <f aca="false">IF(S8="","",IF(INDEX(Entities!$Q$6:$Q$205,S8)="","",INDEX(Entities!$Q$6:$Q$205,S8)))</f>
        <v/>
      </c>
      <c r="M8" s="32" t="str">
        <f aca="false">IF(S8="","",IF(INDEX(Entities!$R$6:$R$205,S8)="","",INDEX(Entities!$R$6:$R$205,S8)))</f>
        <v/>
      </c>
      <c r="N8" s="32" t="str">
        <f aca="false">IF(S8="","",IF(INDEX(Entities!$S$6:$S$205,S8)="","",INDEX(Entities!$S$6:$S$205,S8)))</f>
        <v/>
      </c>
      <c r="O8" s="32" t="str">
        <f aca="false">IF(S8="","",IF(INDEX(Entities!$T$6:$T$205,S8)="","",INDEX(Entities!$T$6:$T$205,S8)))</f>
        <v/>
      </c>
      <c r="P8" s="32" t="str">
        <f aca="false">IF(S8="","",IF(INDEX(Entities!$U$6:$U$205,S8)="","",INDEX(Entities!$U$6:$U$205,S8)))</f>
        <v/>
      </c>
      <c r="Q8" s="31" t="str">
        <f aca="false">IF(S8="","",IF(INDEX(Entities!$V$6:$V$205,S8)="","",INDEX(Entities!$V$6:$V$205,S8)))</f>
        <v/>
      </c>
      <c r="R8" s="41" t="n">
        <f aca="false">IFERROR(SMALL(Entities!$AR$6:$AR$205,3),"")</f>
        <v>2008</v>
      </c>
      <c r="S8" s="41" t="n">
        <f aca="false">IF(R8="","",MATCH(R8,Entities!$AR$6:$AR$205,0))</f>
        <v>3</v>
      </c>
    </row>
    <row r="9" customFormat="false" ht="15" hidden="false" customHeight="false" outlineLevel="0" collapsed="false">
      <c r="A9" s="31" t="str">
        <f aca="false">IF(S9="","",IF(INDEX(Entities!$C$6:$C$205,S9)="","",INDEX(Entities!$C$6:$C$205,S9)))</f>
        <v/>
      </c>
      <c r="B9" s="31" t="str">
        <f aca="false">IF(S9="","",IF(INDEX(Entities!$B$6:$B$205,S9)="","",INDEX(Entities!$B$6:$B$205,S9)))</f>
        <v/>
      </c>
      <c r="C9" s="31" t="str">
        <f aca="false">IF(S9="","",IF(INDEX(Entities!$D$6:$D$205,S9)="","",INDEX(Entities!$D$6:$D$205,S9)))</f>
        <v/>
      </c>
      <c r="D9" s="32" t="str">
        <f aca="false">IF(S9="","",IF(INDEX(Entities!$I$6:$I$205,S9)="","",INDEX(Entities!$I$6:$I$205,S9)))</f>
        <v/>
      </c>
      <c r="E9" s="32" t="str">
        <f aca="false">IF(S9="","",IF(INDEX(Entities!$J$6:$J$205,S9)="","",INDEX(Entities!$J$6:$J$205,S9)))</f>
        <v/>
      </c>
      <c r="F9" s="32" t="str">
        <f aca="false">IF(S9="","",IF(INDEX(Entities!$K$6:$K$205,S9)="","",INDEX(Entities!$K$6:$K$205,S9)))</f>
        <v/>
      </c>
      <c r="G9" s="32" t="str">
        <f aca="false">IF(S9="","",IF(INDEX(Entities!$L$6:$L$205,S9)="","",INDEX(Entities!$L$6:$L$205,S9)))</f>
        <v/>
      </c>
      <c r="H9" s="32" t="str">
        <f aca="false">IF(S9="","",IF(INDEX(Entities!$M$6:$M$205,S9)="","",INDEX(Entities!$M$6:$M$205,S9)))</f>
        <v/>
      </c>
      <c r="I9" s="32" t="str">
        <f aca="false">IF(S9="","",IF(INDEX(Entities!$N$6:$N$205,S9)="","",INDEX(Entities!$N$6:$N$205,S9)))</f>
        <v/>
      </c>
      <c r="J9" s="32" t="str">
        <f aca="false">IF(S9="","",IF(INDEX(Entities!$O$6:$O$205,S9)="","",INDEX(Entities!$O$6:$O$205,S9)))</f>
        <v/>
      </c>
      <c r="K9" s="32" t="str">
        <f aca="false">IF(S9="","",IF(INDEX(Entities!$P$6:$P$205,S9)="","",INDEX(Entities!$P$6:$P$205,S9)))</f>
        <v/>
      </c>
      <c r="L9" s="32" t="str">
        <f aca="false">IF(S9="","",IF(INDEX(Entities!$Q$6:$Q$205,S9)="","",INDEX(Entities!$Q$6:$Q$205,S9)))</f>
        <v/>
      </c>
      <c r="M9" s="32" t="str">
        <f aca="false">IF(S9="","",IF(INDEX(Entities!$R$6:$R$205,S9)="","",INDEX(Entities!$R$6:$R$205,S9)))</f>
        <v/>
      </c>
      <c r="N9" s="32" t="str">
        <f aca="false">IF(S9="","",IF(INDEX(Entities!$S$6:$S$205,S9)="","",INDEX(Entities!$S$6:$S$205,S9)))</f>
        <v/>
      </c>
      <c r="O9" s="32" t="str">
        <f aca="false">IF(S9="","",IF(INDEX(Entities!$T$6:$T$205,S9)="","",INDEX(Entities!$T$6:$T$205,S9)))</f>
        <v/>
      </c>
      <c r="P9" s="32" t="str">
        <f aca="false">IF(S9="","",IF(INDEX(Entities!$U$6:$U$205,S9)="","",INDEX(Entities!$U$6:$U$205,S9)))</f>
        <v/>
      </c>
      <c r="Q9" s="31" t="str">
        <f aca="false">IF(S9="","",IF(INDEX(Entities!$V$6:$V$205,S9)="","",INDEX(Entities!$V$6:$V$205,S9)))</f>
        <v/>
      </c>
      <c r="R9" s="0" t="str">
        <f aca="false">IFERROR(SMALL(Entities!$AR$6:$AR$205,4),"")</f>
        <v/>
      </c>
      <c r="S9" s="0" t="str">
        <f aca="false">IF(R9="","",MATCH(R9,Entities!$AR$6:$AR$205,0))</f>
        <v/>
      </c>
    </row>
    <row r="10" customFormat="false" ht="15" hidden="false" customHeight="false" outlineLevel="0" collapsed="false">
      <c r="A10" s="31" t="str">
        <f aca="false">IF(S10="","",IF(INDEX(Entities!$C$6:$C$205,S10)="","",INDEX(Entities!$C$6:$C$205,S10)))</f>
        <v/>
      </c>
      <c r="B10" s="31" t="str">
        <f aca="false">IF(S10="","",IF(INDEX(Entities!$B$6:$B$205,S10)="","",INDEX(Entities!$B$6:$B$205,S10)))</f>
        <v/>
      </c>
      <c r="C10" s="31" t="str">
        <f aca="false">IF(S10="","",IF(INDEX(Entities!$D$6:$D$205,S10)="","",INDEX(Entities!$D$6:$D$205,S10)))</f>
        <v/>
      </c>
      <c r="D10" s="32" t="str">
        <f aca="false">IF(S10="","",IF(INDEX(Entities!$I$6:$I$205,S10)="","",INDEX(Entities!$I$6:$I$205,S10)))</f>
        <v/>
      </c>
      <c r="E10" s="32" t="str">
        <f aca="false">IF(S10="","",IF(INDEX(Entities!$J$6:$J$205,S10)="","",INDEX(Entities!$J$6:$J$205,S10)))</f>
        <v/>
      </c>
      <c r="F10" s="32" t="str">
        <f aca="false">IF(S10="","",IF(INDEX(Entities!$K$6:$K$205,S10)="","",INDEX(Entities!$K$6:$K$205,S10)))</f>
        <v/>
      </c>
      <c r="G10" s="32" t="str">
        <f aca="false">IF(S10="","",IF(INDEX(Entities!$L$6:$L$205,S10)="","",INDEX(Entities!$L$6:$L$205,S10)))</f>
        <v/>
      </c>
      <c r="H10" s="32" t="str">
        <f aca="false">IF(S10="","",IF(INDEX(Entities!$M$6:$M$205,S10)="","",INDEX(Entities!$M$6:$M$205,S10)))</f>
        <v/>
      </c>
      <c r="I10" s="32" t="str">
        <f aca="false">IF(S10="","",IF(INDEX(Entities!$N$6:$N$205,S10)="","",INDEX(Entities!$N$6:$N$205,S10)))</f>
        <v/>
      </c>
      <c r="J10" s="32" t="str">
        <f aca="false">IF(S10="","",IF(INDEX(Entities!$O$6:$O$205,S10)="","",INDEX(Entities!$O$6:$O$205,S10)))</f>
        <v/>
      </c>
      <c r="K10" s="32" t="str">
        <f aca="false">IF(S10="","",IF(INDEX(Entities!$P$6:$P$205,S10)="","",INDEX(Entities!$P$6:$P$205,S10)))</f>
        <v/>
      </c>
      <c r="L10" s="32" t="str">
        <f aca="false">IF(S10="","",IF(INDEX(Entities!$Q$6:$Q$205,S10)="","",INDEX(Entities!$Q$6:$Q$205,S10)))</f>
        <v/>
      </c>
      <c r="M10" s="32" t="str">
        <f aca="false">IF(S10="","",IF(INDEX(Entities!$R$6:$R$205,S10)="","",INDEX(Entities!$R$6:$R$205,S10)))</f>
        <v/>
      </c>
      <c r="N10" s="32" t="str">
        <f aca="false">IF(S10="","",IF(INDEX(Entities!$S$6:$S$205,S10)="","",INDEX(Entities!$S$6:$S$205,S10)))</f>
        <v/>
      </c>
      <c r="O10" s="32" t="str">
        <f aca="false">IF(S10="","",IF(INDEX(Entities!$T$6:$T$205,S10)="","",INDEX(Entities!$T$6:$T$205,S10)))</f>
        <v/>
      </c>
      <c r="P10" s="32" t="str">
        <f aca="false">IF(S10="","",IF(INDEX(Entities!$U$6:$U$205,S10)="","",INDEX(Entities!$U$6:$U$205,S10)))</f>
        <v/>
      </c>
      <c r="Q10" s="31" t="str">
        <f aca="false">IF(S10="","",IF(INDEX(Entities!$V$6:$V$205,S10)="","",INDEX(Entities!$V$6:$V$205,S10)))</f>
        <v/>
      </c>
      <c r="R10" s="0" t="str">
        <f aca="false">IFERROR(SMALL(Entities!$AR$6:$AR$205,5),"")</f>
        <v/>
      </c>
      <c r="S10" s="0" t="str">
        <f aca="false">IF(R10="","",MATCH(R10,Entities!$AR$6:$AR$205,0))</f>
        <v/>
      </c>
    </row>
    <row r="11" customFormat="false" ht="15" hidden="false" customHeight="false" outlineLevel="0" collapsed="false">
      <c r="A11" s="31" t="str">
        <f aca="false">IF(S11="","",IF(INDEX(Entities!$C$6:$C$205,S11)="","",INDEX(Entities!$C$6:$C$205,S11)))</f>
        <v/>
      </c>
      <c r="B11" s="31" t="str">
        <f aca="false">IF(S11="","",IF(INDEX(Entities!$B$6:$B$205,S11)="","",INDEX(Entities!$B$6:$B$205,S11)))</f>
        <v/>
      </c>
      <c r="C11" s="31" t="str">
        <f aca="false">IF(S11="","",IF(INDEX(Entities!$D$6:$D$205,S11)="","",INDEX(Entities!$D$6:$D$205,S11)))</f>
        <v/>
      </c>
      <c r="D11" s="32" t="str">
        <f aca="false">IF(S11="","",IF(INDEX(Entities!$I$6:$I$205,S11)="","",INDEX(Entities!$I$6:$I$205,S11)))</f>
        <v/>
      </c>
      <c r="E11" s="32" t="str">
        <f aca="false">IF(S11="","",IF(INDEX(Entities!$J$6:$J$205,S11)="","",INDEX(Entities!$J$6:$J$205,S11)))</f>
        <v/>
      </c>
      <c r="F11" s="32" t="str">
        <f aca="false">IF(S11="","",IF(INDEX(Entities!$K$6:$K$205,S11)="","",INDEX(Entities!$K$6:$K$205,S11)))</f>
        <v/>
      </c>
      <c r="G11" s="32" t="str">
        <f aca="false">IF(S11="","",IF(INDEX(Entities!$L$6:$L$205,S11)="","",INDEX(Entities!$L$6:$L$205,S11)))</f>
        <v/>
      </c>
      <c r="H11" s="32" t="str">
        <f aca="false">IF(S11="","",IF(INDEX(Entities!$M$6:$M$205,S11)="","",INDEX(Entities!$M$6:$M$205,S11)))</f>
        <v/>
      </c>
      <c r="I11" s="32" t="str">
        <f aca="false">IF(S11="","",IF(INDEX(Entities!$N$6:$N$205,S11)="","",INDEX(Entities!$N$6:$N$205,S11)))</f>
        <v/>
      </c>
      <c r="J11" s="32" t="str">
        <f aca="false">IF(S11="","",IF(INDEX(Entities!$O$6:$O$205,S11)="","",INDEX(Entities!$O$6:$O$205,S11)))</f>
        <v/>
      </c>
      <c r="K11" s="32" t="str">
        <f aca="false">IF(S11="","",IF(INDEX(Entities!$P$6:$P$205,S11)="","",INDEX(Entities!$P$6:$P$205,S11)))</f>
        <v/>
      </c>
      <c r="L11" s="32" t="str">
        <f aca="false">IF(S11="","",IF(INDEX(Entities!$Q$6:$Q$205,S11)="","",INDEX(Entities!$Q$6:$Q$205,S11)))</f>
        <v/>
      </c>
      <c r="M11" s="32" t="str">
        <f aca="false">IF(S11="","",IF(INDEX(Entities!$R$6:$R$205,S11)="","",INDEX(Entities!$R$6:$R$205,S11)))</f>
        <v/>
      </c>
      <c r="N11" s="32" t="str">
        <f aca="false">IF(S11="","",IF(INDEX(Entities!$S$6:$S$205,S11)="","",INDEX(Entities!$S$6:$S$205,S11)))</f>
        <v/>
      </c>
      <c r="O11" s="32" t="str">
        <f aca="false">IF(S11="","",IF(INDEX(Entities!$T$6:$T$205,S11)="","",INDEX(Entities!$T$6:$T$205,S11)))</f>
        <v/>
      </c>
      <c r="P11" s="32" t="str">
        <f aca="false">IF(S11="","",IF(INDEX(Entities!$U$6:$U$205,S11)="","",INDEX(Entities!$U$6:$U$205,S11)))</f>
        <v/>
      </c>
      <c r="Q11" s="31" t="str">
        <f aca="false">IF(S11="","",IF(INDEX(Entities!$V$6:$V$205,S11)="","",INDEX(Entities!$V$6:$V$205,S11)))</f>
        <v/>
      </c>
      <c r="R11" s="0" t="str">
        <f aca="false">IFERROR(SMALL(Entities!$AR$6:$AR$205,6),"")</f>
        <v/>
      </c>
      <c r="S11" s="0" t="str">
        <f aca="false">IF(R11="","",MATCH(R11,Entities!$AR$6:$AR$205,0))</f>
        <v/>
      </c>
    </row>
    <row r="12" customFormat="false" ht="15" hidden="false" customHeight="false" outlineLevel="0" collapsed="false">
      <c r="A12" s="31" t="str">
        <f aca="false">IF(S12="","",IF(INDEX(Entities!$C$6:$C$205,S12)="","",INDEX(Entities!$C$6:$C$205,S12)))</f>
        <v/>
      </c>
      <c r="B12" s="31" t="str">
        <f aca="false">IF(S12="","",IF(INDEX(Entities!$B$6:$B$205,S12)="","",INDEX(Entities!$B$6:$B$205,S12)))</f>
        <v/>
      </c>
      <c r="C12" s="31" t="str">
        <f aca="false">IF(S12="","",IF(INDEX(Entities!$D$6:$D$205,S12)="","",INDEX(Entities!$D$6:$D$205,S12)))</f>
        <v/>
      </c>
      <c r="D12" s="32" t="str">
        <f aca="false">IF(S12="","",IF(INDEX(Entities!$I$6:$I$205,S12)="","",INDEX(Entities!$I$6:$I$205,S12)))</f>
        <v/>
      </c>
      <c r="E12" s="32" t="str">
        <f aca="false">IF(S12="","",IF(INDEX(Entities!$J$6:$J$205,S12)="","",INDEX(Entities!$J$6:$J$205,S12)))</f>
        <v/>
      </c>
      <c r="F12" s="32" t="str">
        <f aca="false">IF(S12="","",IF(INDEX(Entities!$K$6:$K$205,S12)="","",INDEX(Entities!$K$6:$K$205,S12)))</f>
        <v/>
      </c>
      <c r="G12" s="32" t="str">
        <f aca="false">IF(S12="","",IF(INDEX(Entities!$L$6:$L$205,S12)="","",INDEX(Entities!$L$6:$L$205,S12)))</f>
        <v/>
      </c>
      <c r="H12" s="32" t="str">
        <f aca="false">IF(S12="","",IF(INDEX(Entities!$M$6:$M$205,S12)="","",INDEX(Entities!$M$6:$M$205,S12)))</f>
        <v/>
      </c>
      <c r="I12" s="32" t="str">
        <f aca="false">IF(S12="","",IF(INDEX(Entities!$N$6:$N$205,S12)="","",INDEX(Entities!$N$6:$N$205,S12)))</f>
        <v/>
      </c>
      <c r="J12" s="32" t="str">
        <f aca="false">IF(S12="","",IF(INDEX(Entities!$O$6:$O$205,S12)="","",INDEX(Entities!$O$6:$O$205,S12)))</f>
        <v/>
      </c>
      <c r="K12" s="32" t="str">
        <f aca="false">IF(S12="","",IF(INDEX(Entities!$P$6:$P$205,S12)="","",INDEX(Entities!$P$6:$P$205,S12)))</f>
        <v/>
      </c>
      <c r="L12" s="32" t="str">
        <f aca="false">IF(S12="","",IF(INDEX(Entities!$Q$6:$Q$205,S12)="","",INDEX(Entities!$Q$6:$Q$205,S12)))</f>
        <v/>
      </c>
      <c r="M12" s="32" t="str">
        <f aca="false">IF(S12="","",IF(INDEX(Entities!$R$6:$R$205,S12)="","",INDEX(Entities!$R$6:$R$205,S12)))</f>
        <v/>
      </c>
      <c r="N12" s="32" t="str">
        <f aca="false">IF(S12="","",IF(INDEX(Entities!$S$6:$S$205,S12)="","",INDEX(Entities!$S$6:$S$205,S12)))</f>
        <v/>
      </c>
      <c r="O12" s="32" t="str">
        <f aca="false">IF(S12="","",IF(INDEX(Entities!$T$6:$T$205,S12)="","",INDEX(Entities!$T$6:$T$205,S12)))</f>
        <v/>
      </c>
      <c r="P12" s="32" t="str">
        <f aca="false">IF(S12="","",IF(INDEX(Entities!$U$6:$U$205,S12)="","",INDEX(Entities!$U$6:$U$205,S12)))</f>
        <v/>
      </c>
      <c r="Q12" s="31" t="str">
        <f aca="false">IF(S12="","",IF(INDEX(Entities!$V$6:$V$205,S12)="","",INDEX(Entities!$V$6:$V$205,S12)))</f>
        <v/>
      </c>
      <c r="R12" s="0" t="str">
        <f aca="false">IFERROR(SMALL(Entities!$AR$6:$AR$205,7),"")</f>
        <v/>
      </c>
      <c r="S12" s="0" t="str">
        <f aca="false">IF(R12="","",MATCH(R12,Entities!$AR$6:$AR$205,0))</f>
        <v/>
      </c>
    </row>
    <row r="13" customFormat="false" ht="15" hidden="false" customHeight="false" outlineLevel="0" collapsed="false">
      <c r="A13" s="31" t="str">
        <f aca="false">IF(S13="","",IF(INDEX(Entities!$C$6:$C$205,S13)="","",INDEX(Entities!$C$6:$C$205,S13)))</f>
        <v/>
      </c>
      <c r="B13" s="31" t="str">
        <f aca="false">IF(S13="","",IF(INDEX(Entities!$B$6:$B$205,S13)="","",INDEX(Entities!$B$6:$B$205,S13)))</f>
        <v/>
      </c>
      <c r="C13" s="31" t="str">
        <f aca="false">IF(S13="","",IF(INDEX(Entities!$D$6:$D$205,S13)="","",INDEX(Entities!$D$6:$D$205,S13)))</f>
        <v/>
      </c>
      <c r="D13" s="32" t="str">
        <f aca="false">IF(S13="","",IF(INDEX(Entities!$I$6:$I$205,S13)="","",INDEX(Entities!$I$6:$I$205,S13)))</f>
        <v/>
      </c>
      <c r="E13" s="32" t="str">
        <f aca="false">IF(S13="","",IF(INDEX(Entities!$J$6:$J$205,S13)="","",INDEX(Entities!$J$6:$J$205,S13)))</f>
        <v/>
      </c>
      <c r="F13" s="32" t="str">
        <f aca="false">IF(S13="","",IF(INDEX(Entities!$K$6:$K$205,S13)="","",INDEX(Entities!$K$6:$K$205,S13)))</f>
        <v/>
      </c>
      <c r="G13" s="32" t="str">
        <f aca="false">IF(S13="","",IF(INDEX(Entities!$L$6:$L$205,S13)="","",INDEX(Entities!$L$6:$L$205,S13)))</f>
        <v/>
      </c>
      <c r="H13" s="32" t="str">
        <f aca="false">IF(S13="","",IF(INDEX(Entities!$M$6:$M$205,S13)="","",INDEX(Entities!$M$6:$M$205,S13)))</f>
        <v/>
      </c>
      <c r="I13" s="32" t="str">
        <f aca="false">IF(S13="","",IF(INDEX(Entities!$N$6:$N$205,S13)="","",INDEX(Entities!$N$6:$N$205,S13)))</f>
        <v/>
      </c>
      <c r="J13" s="32" t="str">
        <f aca="false">IF(S13="","",IF(INDEX(Entities!$O$6:$O$205,S13)="","",INDEX(Entities!$O$6:$O$205,S13)))</f>
        <v/>
      </c>
      <c r="K13" s="32" t="str">
        <f aca="false">IF(S13="","",IF(INDEX(Entities!$P$6:$P$205,S13)="","",INDEX(Entities!$P$6:$P$205,S13)))</f>
        <v/>
      </c>
      <c r="L13" s="32" t="str">
        <f aca="false">IF(S13="","",IF(INDEX(Entities!$Q$6:$Q$205,S13)="","",INDEX(Entities!$Q$6:$Q$205,S13)))</f>
        <v/>
      </c>
      <c r="M13" s="32" t="str">
        <f aca="false">IF(S13="","",IF(INDEX(Entities!$R$6:$R$205,S13)="","",INDEX(Entities!$R$6:$R$205,S13)))</f>
        <v/>
      </c>
      <c r="N13" s="32" t="str">
        <f aca="false">IF(S13="","",IF(INDEX(Entities!$S$6:$S$205,S13)="","",INDEX(Entities!$S$6:$S$205,S13)))</f>
        <v/>
      </c>
      <c r="O13" s="32" t="str">
        <f aca="false">IF(S13="","",IF(INDEX(Entities!$T$6:$T$205,S13)="","",INDEX(Entities!$T$6:$T$205,S13)))</f>
        <v/>
      </c>
      <c r="P13" s="32" t="str">
        <f aca="false">IF(S13="","",IF(INDEX(Entities!$U$6:$U$205,S13)="","",INDEX(Entities!$U$6:$U$205,S13)))</f>
        <v/>
      </c>
      <c r="Q13" s="31" t="str">
        <f aca="false">IF(S13="","",IF(INDEX(Entities!$V$6:$V$205,S13)="","",INDEX(Entities!$V$6:$V$205,S13)))</f>
        <v/>
      </c>
      <c r="R13" s="0" t="str">
        <f aca="false">IFERROR(SMALL(Entities!$AR$6:$AR$205,8),"")</f>
        <v/>
      </c>
      <c r="S13" s="0" t="str">
        <f aca="false">IF(R13="","",MATCH(R13,Entities!$AR$6:$AR$205,0))</f>
        <v/>
      </c>
    </row>
    <row r="14" customFormat="false" ht="15" hidden="false" customHeight="false" outlineLevel="0" collapsed="false">
      <c r="A14" s="31" t="str">
        <f aca="false">IF(S14="","",IF(INDEX(Entities!$C$6:$C$205,S14)="","",INDEX(Entities!$C$6:$C$205,S14)))</f>
        <v/>
      </c>
      <c r="B14" s="31" t="str">
        <f aca="false">IF(S14="","",IF(INDEX(Entities!$B$6:$B$205,S14)="","",INDEX(Entities!$B$6:$B$205,S14)))</f>
        <v/>
      </c>
      <c r="C14" s="31" t="str">
        <f aca="false">IF(S14="","",IF(INDEX(Entities!$D$6:$D$205,S14)="","",INDEX(Entities!$D$6:$D$205,S14)))</f>
        <v/>
      </c>
      <c r="D14" s="32" t="str">
        <f aca="false">IF(S14="","",IF(INDEX(Entities!$I$6:$I$205,S14)="","",INDEX(Entities!$I$6:$I$205,S14)))</f>
        <v/>
      </c>
      <c r="E14" s="32" t="str">
        <f aca="false">IF(S14="","",IF(INDEX(Entities!$J$6:$J$205,S14)="","",INDEX(Entities!$J$6:$J$205,S14)))</f>
        <v/>
      </c>
      <c r="F14" s="32" t="str">
        <f aca="false">IF(S14="","",IF(INDEX(Entities!$K$6:$K$205,S14)="","",INDEX(Entities!$K$6:$K$205,S14)))</f>
        <v/>
      </c>
      <c r="G14" s="32" t="str">
        <f aca="false">IF(S14="","",IF(INDEX(Entities!$L$6:$L$205,S14)="","",INDEX(Entities!$L$6:$L$205,S14)))</f>
        <v/>
      </c>
      <c r="H14" s="32" t="str">
        <f aca="false">IF(S14="","",IF(INDEX(Entities!$M$6:$M$205,S14)="","",INDEX(Entities!$M$6:$M$205,S14)))</f>
        <v/>
      </c>
      <c r="I14" s="32" t="str">
        <f aca="false">IF(S14="","",IF(INDEX(Entities!$N$6:$N$205,S14)="","",INDEX(Entities!$N$6:$N$205,S14)))</f>
        <v/>
      </c>
      <c r="J14" s="32" t="str">
        <f aca="false">IF(S14="","",IF(INDEX(Entities!$O$6:$O$205,S14)="","",INDEX(Entities!$O$6:$O$205,S14)))</f>
        <v/>
      </c>
      <c r="K14" s="32" t="str">
        <f aca="false">IF(S14="","",IF(INDEX(Entities!$P$6:$P$205,S14)="","",INDEX(Entities!$P$6:$P$205,S14)))</f>
        <v/>
      </c>
      <c r="L14" s="32" t="str">
        <f aca="false">IF(S14="","",IF(INDEX(Entities!$Q$6:$Q$205,S14)="","",INDEX(Entities!$Q$6:$Q$205,S14)))</f>
        <v/>
      </c>
      <c r="M14" s="32" t="str">
        <f aca="false">IF(S14="","",IF(INDEX(Entities!$R$6:$R$205,S14)="","",INDEX(Entities!$R$6:$R$205,S14)))</f>
        <v/>
      </c>
      <c r="N14" s="32" t="str">
        <f aca="false">IF(S14="","",IF(INDEX(Entities!$S$6:$S$205,S14)="","",INDEX(Entities!$S$6:$S$205,S14)))</f>
        <v/>
      </c>
      <c r="O14" s="32" t="str">
        <f aca="false">IF(S14="","",IF(INDEX(Entities!$T$6:$T$205,S14)="","",INDEX(Entities!$T$6:$T$205,S14)))</f>
        <v/>
      </c>
      <c r="P14" s="32" t="str">
        <f aca="false">IF(S14="","",IF(INDEX(Entities!$U$6:$U$205,S14)="","",INDEX(Entities!$U$6:$U$205,S14)))</f>
        <v/>
      </c>
      <c r="Q14" s="31" t="str">
        <f aca="false">IF(S14="","",IF(INDEX(Entities!$V$6:$V$205,S14)="","",INDEX(Entities!$V$6:$V$205,S14)))</f>
        <v/>
      </c>
      <c r="R14" s="0" t="str">
        <f aca="false">IFERROR(SMALL(Entities!$AR$6:$AR$205,9),"")</f>
        <v/>
      </c>
      <c r="S14" s="0" t="str">
        <f aca="false">IF(R14="","",MATCH(R14,Entities!$AR$6:$AR$205,0))</f>
        <v/>
      </c>
    </row>
    <row r="15" customFormat="false" ht="15" hidden="false" customHeight="false" outlineLevel="0" collapsed="false">
      <c r="A15" s="31" t="str">
        <f aca="false">IF(S15="","",IF(INDEX(Entities!$C$6:$C$205,S15)="","",INDEX(Entities!$C$6:$C$205,S15)))</f>
        <v/>
      </c>
      <c r="B15" s="31" t="str">
        <f aca="false">IF(S15="","",IF(INDEX(Entities!$B$6:$B$205,S15)="","",INDEX(Entities!$B$6:$B$205,S15)))</f>
        <v/>
      </c>
      <c r="C15" s="31" t="str">
        <f aca="false">IF(S15="","",IF(INDEX(Entities!$D$6:$D$205,S15)="","",INDEX(Entities!$D$6:$D$205,S15)))</f>
        <v/>
      </c>
      <c r="D15" s="32" t="str">
        <f aca="false">IF(S15="","",IF(INDEX(Entities!$I$6:$I$205,S15)="","",INDEX(Entities!$I$6:$I$205,S15)))</f>
        <v/>
      </c>
      <c r="E15" s="32" t="str">
        <f aca="false">IF(S15="","",IF(INDEX(Entities!$J$6:$J$205,S15)="","",INDEX(Entities!$J$6:$J$205,S15)))</f>
        <v/>
      </c>
      <c r="F15" s="32" t="str">
        <f aca="false">IF(S15="","",IF(INDEX(Entities!$K$6:$K$205,S15)="","",INDEX(Entities!$K$6:$K$205,S15)))</f>
        <v/>
      </c>
      <c r="G15" s="32" t="str">
        <f aca="false">IF(S15="","",IF(INDEX(Entities!$L$6:$L$205,S15)="","",INDEX(Entities!$L$6:$L$205,S15)))</f>
        <v/>
      </c>
      <c r="H15" s="32" t="str">
        <f aca="false">IF(S15="","",IF(INDEX(Entities!$M$6:$M$205,S15)="","",INDEX(Entities!$M$6:$M$205,S15)))</f>
        <v/>
      </c>
      <c r="I15" s="32" t="str">
        <f aca="false">IF(S15="","",IF(INDEX(Entities!$N$6:$N$205,S15)="","",INDEX(Entities!$N$6:$N$205,S15)))</f>
        <v/>
      </c>
      <c r="J15" s="32" t="str">
        <f aca="false">IF(S15="","",IF(INDEX(Entities!$O$6:$O$205,S15)="","",INDEX(Entities!$O$6:$O$205,S15)))</f>
        <v/>
      </c>
      <c r="K15" s="32" t="str">
        <f aca="false">IF(S15="","",IF(INDEX(Entities!$P$6:$P$205,S15)="","",INDEX(Entities!$P$6:$P$205,S15)))</f>
        <v/>
      </c>
      <c r="L15" s="32" t="str">
        <f aca="false">IF(S15="","",IF(INDEX(Entities!$Q$6:$Q$205,S15)="","",INDEX(Entities!$Q$6:$Q$205,S15)))</f>
        <v/>
      </c>
      <c r="M15" s="32" t="str">
        <f aca="false">IF(S15="","",IF(INDEX(Entities!$R$6:$R$205,S15)="","",INDEX(Entities!$R$6:$R$205,S15)))</f>
        <v/>
      </c>
      <c r="N15" s="32" t="str">
        <f aca="false">IF(S15="","",IF(INDEX(Entities!$S$6:$S$205,S15)="","",INDEX(Entities!$S$6:$S$205,S15)))</f>
        <v/>
      </c>
      <c r="O15" s="32" t="str">
        <f aca="false">IF(S15="","",IF(INDEX(Entities!$T$6:$T$205,S15)="","",INDEX(Entities!$T$6:$T$205,S15)))</f>
        <v/>
      </c>
      <c r="P15" s="32" t="str">
        <f aca="false">IF(S15="","",IF(INDEX(Entities!$U$6:$U$205,S15)="","",INDEX(Entities!$U$6:$U$205,S15)))</f>
        <v/>
      </c>
      <c r="Q15" s="31" t="str">
        <f aca="false">IF(S15="","",IF(INDEX(Entities!$V$6:$V$205,S15)="","",INDEX(Entities!$V$6:$V$205,S15)))</f>
        <v/>
      </c>
      <c r="R15" s="0" t="str">
        <f aca="false">IFERROR(SMALL(Entities!$AR$6:$AR$205,10),"")</f>
        <v/>
      </c>
      <c r="S15" s="0" t="str">
        <f aca="false">IF(R15="","",MATCH(R15,Entities!$AR$6:$AR$205,0))</f>
        <v/>
      </c>
    </row>
    <row r="16" customFormat="false" ht="15" hidden="false" customHeight="false" outlineLevel="0" collapsed="false">
      <c r="A16" s="31" t="str">
        <f aca="false">IF(S16="","",IF(INDEX(Entities!$C$6:$C$205,S16)="","",INDEX(Entities!$C$6:$C$205,S16)))</f>
        <v/>
      </c>
      <c r="B16" s="31" t="str">
        <f aca="false">IF(S16="","",IF(INDEX(Entities!$B$6:$B$205,S16)="","",INDEX(Entities!$B$6:$B$205,S16)))</f>
        <v/>
      </c>
      <c r="C16" s="31" t="str">
        <f aca="false">IF(S16="","",IF(INDEX(Entities!$D$6:$D$205,S16)="","",INDEX(Entities!$D$6:$D$205,S16)))</f>
        <v/>
      </c>
      <c r="D16" s="32" t="str">
        <f aca="false">IF(S16="","",IF(INDEX(Entities!$I$6:$I$205,S16)="","",INDEX(Entities!$I$6:$I$205,S16)))</f>
        <v/>
      </c>
      <c r="E16" s="32" t="str">
        <f aca="false">IF(S16="","",IF(INDEX(Entities!$J$6:$J$205,S16)="","",INDEX(Entities!$J$6:$J$205,S16)))</f>
        <v/>
      </c>
      <c r="F16" s="32" t="str">
        <f aca="false">IF(S16="","",IF(INDEX(Entities!$K$6:$K$205,S16)="","",INDEX(Entities!$K$6:$K$205,S16)))</f>
        <v/>
      </c>
      <c r="G16" s="32" t="str">
        <f aca="false">IF(S16="","",IF(INDEX(Entities!$L$6:$L$205,S16)="","",INDEX(Entities!$L$6:$L$205,S16)))</f>
        <v/>
      </c>
      <c r="H16" s="32" t="str">
        <f aca="false">IF(S16="","",IF(INDEX(Entities!$M$6:$M$205,S16)="","",INDEX(Entities!$M$6:$M$205,S16)))</f>
        <v/>
      </c>
      <c r="I16" s="32" t="str">
        <f aca="false">IF(S16="","",IF(INDEX(Entities!$N$6:$N$205,S16)="","",INDEX(Entities!$N$6:$N$205,S16)))</f>
        <v/>
      </c>
      <c r="J16" s="32" t="str">
        <f aca="false">IF(S16="","",IF(INDEX(Entities!$O$6:$O$205,S16)="","",INDEX(Entities!$O$6:$O$205,S16)))</f>
        <v/>
      </c>
      <c r="K16" s="32" t="str">
        <f aca="false">IF(S16="","",IF(INDEX(Entities!$P$6:$P$205,S16)="","",INDEX(Entities!$P$6:$P$205,S16)))</f>
        <v/>
      </c>
      <c r="L16" s="32" t="str">
        <f aca="false">IF(S16="","",IF(INDEX(Entities!$Q$6:$Q$205,S16)="","",INDEX(Entities!$Q$6:$Q$205,S16)))</f>
        <v/>
      </c>
      <c r="M16" s="32" t="str">
        <f aca="false">IF(S16="","",IF(INDEX(Entities!$R$6:$R$205,S16)="","",INDEX(Entities!$R$6:$R$205,S16)))</f>
        <v/>
      </c>
      <c r="N16" s="32" t="str">
        <f aca="false">IF(S16="","",IF(INDEX(Entities!$S$6:$S$205,S16)="","",INDEX(Entities!$S$6:$S$205,S16)))</f>
        <v/>
      </c>
      <c r="O16" s="32" t="str">
        <f aca="false">IF(S16="","",IF(INDEX(Entities!$T$6:$T$205,S16)="","",INDEX(Entities!$T$6:$T$205,S16)))</f>
        <v/>
      </c>
      <c r="P16" s="32" t="str">
        <f aca="false">IF(S16="","",IF(INDEX(Entities!$U$6:$U$205,S16)="","",INDEX(Entities!$U$6:$U$205,S16)))</f>
        <v/>
      </c>
      <c r="Q16" s="31" t="str">
        <f aca="false">IF(S16="","",IF(INDEX(Entities!$V$6:$V$205,S16)="","",INDEX(Entities!$V$6:$V$205,S16)))</f>
        <v/>
      </c>
      <c r="R16" s="0" t="str">
        <f aca="false">IFERROR(SMALL(Entities!$AR$6:$AR$205,11),"")</f>
        <v/>
      </c>
      <c r="S16" s="0" t="str">
        <f aca="false">IF(R16="","",MATCH(R16,Entities!$AR$6:$AR$205,0))</f>
        <v/>
      </c>
    </row>
    <row r="17" customFormat="false" ht="15" hidden="false" customHeight="false" outlineLevel="0" collapsed="false">
      <c r="A17" s="31" t="str">
        <f aca="false">IF(S17="","",IF(INDEX(Entities!$C$6:$C$205,S17)="","",INDEX(Entities!$C$6:$C$205,S17)))</f>
        <v/>
      </c>
      <c r="B17" s="31" t="str">
        <f aca="false">IF(S17="","",IF(INDEX(Entities!$B$6:$B$205,S17)="","",INDEX(Entities!$B$6:$B$205,S17)))</f>
        <v/>
      </c>
      <c r="C17" s="31" t="str">
        <f aca="false">IF(S17="","",IF(INDEX(Entities!$D$6:$D$205,S17)="","",INDEX(Entities!$D$6:$D$205,S17)))</f>
        <v/>
      </c>
      <c r="D17" s="32" t="str">
        <f aca="false">IF(S17="","",IF(INDEX(Entities!$I$6:$I$205,S17)="","",INDEX(Entities!$I$6:$I$205,S17)))</f>
        <v/>
      </c>
      <c r="E17" s="32" t="str">
        <f aca="false">IF(S17="","",IF(INDEX(Entities!$J$6:$J$205,S17)="","",INDEX(Entities!$J$6:$J$205,S17)))</f>
        <v/>
      </c>
      <c r="F17" s="32" t="str">
        <f aca="false">IF(S17="","",IF(INDEX(Entities!$K$6:$K$205,S17)="","",INDEX(Entities!$K$6:$K$205,S17)))</f>
        <v/>
      </c>
      <c r="G17" s="32" t="str">
        <f aca="false">IF(S17="","",IF(INDEX(Entities!$L$6:$L$205,S17)="","",INDEX(Entities!$L$6:$L$205,S17)))</f>
        <v/>
      </c>
      <c r="H17" s="32" t="str">
        <f aca="false">IF(S17="","",IF(INDEX(Entities!$M$6:$M$205,S17)="","",INDEX(Entities!$M$6:$M$205,S17)))</f>
        <v/>
      </c>
      <c r="I17" s="32" t="str">
        <f aca="false">IF(S17="","",IF(INDEX(Entities!$N$6:$N$205,S17)="","",INDEX(Entities!$N$6:$N$205,S17)))</f>
        <v/>
      </c>
      <c r="J17" s="32" t="str">
        <f aca="false">IF(S17="","",IF(INDEX(Entities!$O$6:$O$205,S17)="","",INDEX(Entities!$O$6:$O$205,S17)))</f>
        <v/>
      </c>
      <c r="K17" s="32" t="str">
        <f aca="false">IF(S17="","",IF(INDEX(Entities!$P$6:$P$205,S17)="","",INDEX(Entities!$P$6:$P$205,S17)))</f>
        <v/>
      </c>
      <c r="L17" s="32" t="str">
        <f aca="false">IF(S17="","",IF(INDEX(Entities!$Q$6:$Q$205,S17)="","",INDEX(Entities!$Q$6:$Q$205,S17)))</f>
        <v/>
      </c>
      <c r="M17" s="32" t="str">
        <f aca="false">IF(S17="","",IF(INDEX(Entities!$R$6:$R$205,S17)="","",INDEX(Entities!$R$6:$R$205,S17)))</f>
        <v/>
      </c>
      <c r="N17" s="32" t="str">
        <f aca="false">IF(S17="","",IF(INDEX(Entities!$S$6:$S$205,S17)="","",INDEX(Entities!$S$6:$S$205,S17)))</f>
        <v/>
      </c>
      <c r="O17" s="32" t="str">
        <f aca="false">IF(S17="","",IF(INDEX(Entities!$T$6:$T$205,S17)="","",INDEX(Entities!$T$6:$T$205,S17)))</f>
        <v/>
      </c>
      <c r="P17" s="32" t="str">
        <f aca="false">IF(S17="","",IF(INDEX(Entities!$U$6:$U$205,S17)="","",INDEX(Entities!$U$6:$U$205,S17)))</f>
        <v/>
      </c>
      <c r="Q17" s="31" t="str">
        <f aca="false">IF(S17="","",IF(INDEX(Entities!$V$6:$V$205,S17)="","",INDEX(Entities!$V$6:$V$205,S17)))</f>
        <v/>
      </c>
      <c r="R17" s="0" t="str">
        <f aca="false">IFERROR(SMALL(Entities!$AR$6:$AR$205,12),"")</f>
        <v/>
      </c>
      <c r="S17" s="0" t="str">
        <f aca="false">IF(R17="","",MATCH(R17,Entities!$AR$6:$AR$205,0))</f>
        <v/>
      </c>
    </row>
    <row r="18" customFormat="false" ht="15" hidden="false" customHeight="false" outlineLevel="0" collapsed="false">
      <c r="A18" s="31" t="str">
        <f aca="false">IF(S18="","",IF(INDEX(Entities!$C$6:$C$205,S18)="","",INDEX(Entities!$C$6:$C$205,S18)))</f>
        <v/>
      </c>
      <c r="B18" s="31" t="str">
        <f aca="false">IF(S18="","",IF(INDEX(Entities!$B$6:$B$205,S18)="","",INDEX(Entities!$B$6:$B$205,S18)))</f>
        <v/>
      </c>
      <c r="C18" s="31" t="str">
        <f aca="false">IF(S18="","",IF(INDEX(Entities!$D$6:$D$205,S18)="","",INDEX(Entities!$D$6:$D$205,S18)))</f>
        <v/>
      </c>
      <c r="D18" s="32" t="str">
        <f aca="false">IF(S18="","",IF(INDEX(Entities!$I$6:$I$205,S18)="","",INDEX(Entities!$I$6:$I$205,S18)))</f>
        <v/>
      </c>
      <c r="E18" s="32" t="str">
        <f aca="false">IF(S18="","",IF(INDEX(Entities!$J$6:$J$205,S18)="","",INDEX(Entities!$J$6:$J$205,S18)))</f>
        <v/>
      </c>
      <c r="F18" s="32" t="str">
        <f aca="false">IF(S18="","",IF(INDEX(Entities!$K$6:$K$205,S18)="","",INDEX(Entities!$K$6:$K$205,S18)))</f>
        <v/>
      </c>
      <c r="G18" s="32" t="str">
        <f aca="false">IF(S18="","",IF(INDEX(Entities!$L$6:$L$205,S18)="","",INDEX(Entities!$L$6:$L$205,S18)))</f>
        <v/>
      </c>
      <c r="H18" s="32" t="str">
        <f aca="false">IF(S18="","",IF(INDEX(Entities!$M$6:$M$205,S18)="","",INDEX(Entities!$M$6:$M$205,S18)))</f>
        <v/>
      </c>
      <c r="I18" s="32" t="str">
        <f aca="false">IF(S18="","",IF(INDEX(Entities!$N$6:$N$205,S18)="","",INDEX(Entities!$N$6:$N$205,S18)))</f>
        <v/>
      </c>
      <c r="J18" s="32" t="str">
        <f aca="false">IF(S18="","",IF(INDEX(Entities!$O$6:$O$205,S18)="","",INDEX(Entities!$O$6:$O$205,S18)))</f>
        <v/>
      </c>
      <c r="K18" s="32" t="str">
        <f aca="false">IF(S18="","",IF(INDEX(Entities!$P$6:$P$205,S18)="","",INDEX(Entities!$P$6:$P$205,S18)))</f>
        <v/>
      </c>
      <c r="L18" s="32" t="str">
        <f aca="false">IF(S18="","",IF(INDEX(Entities!$Q$6:$Q$205,S18)="","",INDEX(Entities!$Q$6:$Q$205,S18)))</f>
        <v/>
      </c>
      <c r="M18" s="32" t="str">
        <f aca="false">IF(S18="","",IF(INDEX(Entities!$R$6:$R$205,S18)="","",INDEX(Entities!$R$6:$R$205,S18)))</f>
        <v/>
      </c>
      <c r="N18" s="32" t="str">
        <f aca="false">IF(S18="","",IF(INDEX(Entities!$S$6:$S$205,S18)="","",INDEX(Entities!$S$6:$S$205,S18)))</f>
        <v/>
      </c>
      <c r="O18" s="32" t="str">
        <f aca="false">IF(S18="","",IF(INDEX(Entities!$T$6:$T$205,S18)="","",INDEX(Entities!$T$6:$T$205,S18)))</f>
        <v/>
      </c>
      <c r="P18" s="32" t="str">
        <f aca="false">IF(S18="","",IF(INDEX(Entities!$U$6:$U$205,S18)="","",INDEX(Entities!$U$6:$U$205,S18)))</f>
        <v/>
      </c>
      <c r="Q18" s="31" t="str">
        <f aca="false">IF(S18="","",IF(INDEX(Entities!$V$6:$V$205,S18)="","",INDEX(Entities!$V$6:$V$205,S18)))</f>
        <v/>
      </c>
      <c r="R18" s="0" t="str">
        <f aca="false">IFERROR(SMALL(Entities!$AR$6:$AR$205,13),"")</f>
        <v/>
      </c>
      <c r="S18" s="0" t="str">
        <f aca="false">IF(R18="","",MATCH(R18,Entities!$AR$6:$AR$205,0))</f>
        <v/>
      </c>
    </row>
    <row r="19" customFormat="false" ht="15" hidden="false" customHeight="false" outlineLevel="0" collapsed="false">
      <c r="A19" s="31" t="str">
        <f aca="false">IF(S19="","",IF(INDEX(Entities!$C$6:$C$205,S19)="","",INDEX(Entities!$C$6:$C$205,S19)))</f>
        <v/>
      </c>
      <c r="B19" s="31" t="str">
        <f aca="false">IF(S19="","",IF(INDEX(Entities!$B$6:$B$205,S19)="","",INDEX(Entities!$B$6:$B$205,S19)))</f>
        <v/>
      </c>
      <c r="C19" s="31" t="str">
        <f aca="false">IF(S19="","",IF(INDEX(Entities!$D$6:$D$205,S19)="","",INDEX(Entities!$D$6:$D$205,S19)))</f>
        <v/>
      </c>
      <c r="D19" s="32" t="str">
        <f aca="false">IF(S19="","",IF(INDEX(Entities!$I$6:$I$205,S19)="","",INDEX(Entities!$I$6:$I$205,S19)))</f>
        <v/>
      </c>
      <c r="E19" s="32" t="str">
        <f aca="false">IF(S19="","",IF(INDEX(Entities!$J$6:$J$205,S19)="","",INDEX(Entities!$J$6:$J$205,S19)))</f>
        <v/>
      </c>
      <c r="F19" s="32" t="str">
        <f aca="false">IF(S19="","",IF(INDEX(Entities!$K$6:$K$205,S19)="","",INDEX(Entities!$K$6:$K$205,S19)))</f>
        <v/>
      </c>
      <c r="G19" s="32" t="str">
        <f aca="false">IF(S19="","",IF(INDEX(Entities!$L$6:$L$205,S19)="","",INDEX(Entities!$L$6:$L$205,S19)))</f>
        <v/>
      </c>
      <c r="H19" s="32" t="str">
        <f aca="false">IF(S19="","",IF(INDEX(Entities!$M$6:$M$205,S19)="","",INDEX(Entities!$M$6:$M$205,S19)))</f>
        <v/>
      </c>
      <c r="I19" s="32" t="str">
        <f aca="false">IF(S19="","",IF(INDEX(Entities!$N$6:$N$205,S19)="","",INDEX(Entities!$N$6:$N$205,S19)))</f>
        <v/>
      </c>
      <c r="J19" s="32" t="str">
        <f aca="false">IF(S19="","",IF(INDEX(Entities!$O$6:$O$205,S19)="","",INDEX(Entities!$O$6:$O$205,S19)))</f>
        <v/>
      </c>
      <c r="K19" s="32" t="str">
        <f aca="false">IF(S19="","",IF(INDEX(Entities!$P$6:$P$205,S19)="","",INDEX(Entities!$P$6:$P$205,S19)))</f>
        <v/>
      </c>
      <c r="L19" s="32" t="str">
        <f aca="false">IF(S19="","",IF(INDEX(Entities!$Q$6:$Q$205,S19)="","",INDEX(Entities!$Q$6:$Q$205,S19)))</f>
        <v/>
      </c>
      <c r="M19" s="32" t="str">
        <f aca="false">IF(S19="","",IF(INDEX(Entities!$R$6:$R$205,S19)="","",INDEX(Entities!$R$6:$R$205,S19)))</f>
        <v/>
      </c>
      <c r="N19" s="32" t="str">
        <f aca="false">IF(S19="","",IF(INDEX(Entities!$S$6:$S$205,S19)="","",INDEX(Entities!$S$6:$S$205,S19)))</f>
        <v/>
      </c>
      <c r="O19" s="32" t="str">
        <f aca="false">IF(S19="","",IF(INDEX(Entities!$T$6:$T$205,S19)="","",INDEX(Entities!$T$6:$T$205,S19)))</f>
        <v/>
      </c>
      <c r="P19" s="32" t="str">
        <f aca="false">IF(S19="","",IF(INDEX(Entities!$U$6:$U$205,S19)="","",INDEX(Entities!$U$6:$U$205,S19)))</f>
        <v/>
      </c>
      <c r="Q19" s="31" t="str">
        <f aca="false">IF(S19="","",IF(INDEX(Entities!$V$6:$V$205,S19)="","",INDEX(Entities!$V$6:$V$205,S19)))</f>
        <v/>
      </c>
      <c r="R19" s="0" t="str">
        <f aca="false">IFERROR(SMALL(Entities!$AR$6:$AR$205,14),"")</f>
        <v/>
      </c>
      <c r="S19" s="0" t="str">
        <f aca="false">IF(R19="","",MATCH(R19,Entities!$AR$6:$AR$205,0))</f>
        <v/>
      </c>
    </row>
    <row r="20" customFormat="false" ht="15" hidden="false" customHeight="false" outlineLevel="0" collapsed="false">
      <c r="A20" s="31" t="str">
        <f aca="false">IF(S20="","",IF(INDEX(Entities!$C$6:$C$205,S20)="","",INDEX(Entities!$C$6:$C$205,S20)))</f>
        <v/>
      </c>
      <c r="B20" s="31" t="str">
        <f aca="false">IF(S20="","",IF(INDEX(Entities!$B$6:$B$205,S20)="","",INDEX(Entities!$B$6:$B$205,S20)))</f>
        <v/>
      </c>
      <c r="C20" s="31" t="str">
        <f aca="false">IF(S20="","",IF(INDEX(Entities!$D$6:$D$205,S20)="","",INDEX(Entities!$D$6:$D$205,S20)))</f>
        <v/>
      </c>
      <c r="D20" s="32" t="str">
        <f aca="false">IF(S20="","",IF(INDEX(Entities!$I$6:$I$205,S20)="","",INDEX(Entities!$I$6:$I$205,S20)))</f>
        <v/>
      </c>
      <c r="E20" s="32" t="str">
        <f aca="false">IF(S20="","",IF(INDEX(Entities!$J$6:$J$205,S20)="","",INDEX(Entities!$J$6:$J$205,S20)))</f>
        <v/>
      </c>
      <c r="F20" s="32" t="str">
        <f aca="false">IF(S20="","",IF(INDEX(Entities!$K$6:$K$205,S20)="","",INDEX(Entities!$K$6:$K$205,S20)))</f>
        <v/>
      </c>
      <c r="G20" s="32" t="str">
        <f aca="false">IF(S20="","",IF(INDEX(Entities!$L$6:$L$205,S20)="","",INDEX(Entities!$L$6:$L$205,S20)))</f>
        <v/>
      </c>
      <c r="H20" s="32" t="str">
        <f aca="false">IF(S20="","",IF(INDEX(Entities!$M$6:$M$205,S20)="","",INDEX(Entities!$M$6:$M$205,S20)))</f>
        <v/>
      </c>
      <c r="I20" s="32" t="str">
        <f aca="false">IF(S20="","",IF(INDEX(Entities!$N$6:$N$205,S20)="","",INDEX(Entities!$N$6:$N$205,S20)))</f>
        <v/>
      </c>
      <c r="J20" s="32" t="str">
        <f aca="false">IF(S20="","",IF(INDEX(Entities!$O$6:$O$205,S20)="","",INDEX(Entities!$O$6:$O$205,S20)))</f>
        <v/>
      </c>
      <c r="K20" s="32" t="str">
        <f aca="false">IF(S20="","",IF(INDEX(Entities!$P$6:$P$205,S20)="","",INDEX(Entities!$P$6:$P$205,S20)))</f>
        <v/>
      </c>
      <c r="L20" s="32" t="str">
        <f aca="false">IF(S20="","",IF(INDEX(Entities!$Q$6:$Q$205,S20)="","",INDEX(Entities!$Q$6:$Q$205,S20)))</f>
        <v/>
      </c>
      <c r="M20" s="32" t="str">
        <f aca="false">IF(S20="","",IF(INDEX(Entities!$R$6:$R$205,S20)="","",INDEX(Entities!$R$6:$R$205,S20)))</f>
        <v/>
      </c>
      <c r="N20" s="32" t="str">
        <f aca="false">IF(S20="","",IF(INDEX(Entities!$S$6:$S$205,S20)="","",INDEX(Entities!$S$6:$S$205,S20)))</f>
        <v/>
      </c>
      <c r="O20" s="32" t="str">
        <f aca="false">IF(S20="","",IF(INDEX(Entities!$T$6:$T$205,S20)="","",INDEX(Entities!$T$6:$T$205,S20)))</f>
        <v/>
      </c>
      <c r="P20" s="32" t="str">
        <f aca="false">IF(S20="","",IF(INDEX(Entities!$U$6:$U$205,S20)="","",INDEX(Entities!$U$6:$U$205,S20)))</f>
        <v/>
      </c>
      <c r="Q20" s="31" t="str">
        <f aca="false">IF(S20="","",IF(INDEX(Entities!$V$6:$V$205,S20)="","",INDEX(Entities!$V$6:$V$205,S20)))</f>
        <v/>
      </c>
      <c r="R20" s="0" t="str">
        <f aca="false">IFERROR(SMALL(Entities!$AR$6:$AR$205,15),"")</f>
        <v/>
      </c>
      <c r="S20" s="0" t="str">
        <f aca="false">IF(R20="","",MATCH(R20,Entities!$AR$6:$AR$205,0))</f>
        <v/>
      </c>
    </row>
    <row r="21" customFormat="false" ht="15" hidden="false" customHeight="false" outlineLevel="0" collapsed="false">
      <c r="A21" s="31" t="str">
        <f aca="false">IF(S21="","",IF(INDEX(Entities!$C$6:$C$205,S21)="","",INDEX(Entities!$C$6:$C$205,S21)))</f>
        <v/>
      </c>
      <c r="B21" s="31" t="str">
        <f aca="false">IF(S21="","",IF(INDEX(Entities!$B$6:$B$205,S21)="","",INDEX(Entities!$B$6:$B$205,S21)))</f>
        <v/>
      </c>
      <c r="C21" s="31" t="str">
        <f aca="false">IF(S21="","",IF(INDEX(Entities!$D$6:$D$205,S21)="","",INDEX(Entities!$D$6:$D$205,S21)))</f>
        <v/>
      </c>
      <c r="D21" s="32" t="str">
        <f aca="false">IF(S21="","",IF(INDEX(Entities!$I$6:$I$205,S21)="","",INDEX(Entities!$I$6:$I$205,S21)))</f>
        <v/>
      </c>
      <c r="E21" s="32" t="str">
        <f aca="false">IF(S21="","",IF(INDEX(Entities!$J$6:$J$205,S21)="","",INDEX(Entities!$J$6:$J$205,S21)))</f>
        <v/>
      </c>
      <c r="F21" s="32" t="str">
        <f aca="false">IF(S21="","",IF(INDEX(Entities!$K$6:$K$205,S21)="","",INDEX(Entities!$K$6:$K$205,S21)))</f>
        <v/>
      </c>
      <c r="G21" s="32" t="str">
        <f aca="false">IF(S21="","",IF(INDEX(Entities!$L$6:$L$205,S21)="","",INDEX(Entities!$L$6:$L$205,S21)))</f>
        <v/>
      </c>
      <c r="H21" s="32" t="str">
        <f aca="false">IF(S21="","",IF(INDEX(Entities!$M$6:$M$205,S21)="","",INDEX(Entities!$M$6:$M$205,S21)))</f>
        <v/>
      </c>
      <c r="I21" s="32" t="str">
        <f aca="false">IF(S21="","",IF(INDEX(Entities!$N$6:$N$205,S21)="","",INDEX(Entities!$N$6:$N$205,S21)))</f>
        <v/>
      </c>
      <c r="J21" s="32" t="str">
        <f aca="false">IF(S21="","",IF(INDEX(Entities!$O$6:$O$205,S21)="","",INDEX(Entities!$O$6:$O$205,S21)))</f>
        <v/>
      </c>
      <c r="K21" s="32" t="str">
        <f aca="false">IF(S21="","",IF(INDEX(Entities!$P$6:$P$205,S21)="","",INDEX(Entities!$P$6:$P$205,S21)))</f>
        <v/>
      </c>
      <c r="L21" s="32" t="str">
        <f aca="false">IF(S21="","",IF(INDEX(Entities!$Q$6:$Q$205,S21)="","",INDEX(Entities!$Q$6:$Q$205,S21)))</f>
        <v/>
      </c>
      <c r="M21" s="32" t="str">
        <f aca="false">IF(S21="","",IF(INDEX(Entities!$R$6:$R$205,S21)="","",INDEX(Entities!$R$6:$R$205,S21)))</f>
        <v/>
      </c>
      <c r="N21" s="32" t="str">
        <f aca="false">IF(S21="","",IF(INDEX(Entities!$S$6:$S$205,S21)="","",INDEX(Entities!$S$6:$S$205,S21)))</f>
        <v/>
      </c>
      <c r="O21" s="32" t="str">
        <f aca="false">IF(S21="","",IF(INDEX(Entities!$T$6:$T$205,S21)="","",INDEX(Entities!$T$6:$T$205,S21)))</f>
        <v/>
      </c>
      <c r="P21" s="32" t="str">
        <f aca="false">IF(S21="","",IF(INDEX(Entities!$U$6:$U$205,S21)="","",INDEX(Entities!$U$6:$U$205,S21)))</f>
        <v/>
      </c>
      <c r="Q21" s="31" t="str">
        <f aca="false">IF(S21="","",IF(INDEX(Entities!$V$6:$V$205,S21)="","",INDEX(Entities!$V$6:$V$205,S21)))</f>
        <v/>
      </c>
      <c r="R21" s="0" t="str">
        <f aca="false">IFERROR(SMALL(Entities!$AR$6:$AR$205,16),"")</f>
        <v/>
      </c>
      <c r="S21" s="0" t="str">
        <f aca="false">IF(R21="","",MATCH(R21,Entities!$AR$6:$AR$205,0))</f>
        <v/>
      </c>
    </row>
    <row r="22" customFormat="false" ht="15" hidden="false" customHeight="false" outlineLevel="0" collapsed="false">
      <c r="A22" s="31" t="str">
        <f aca="false">IF(S22="","",IF(INDEX(Entities!$C$6:$C$205,S22)="","",INDEX(Entities!$C$6:$C$205,S22)))</f>
        <v/>
      </c>
      <c r="B22" s="31" t="str">
        <f aca="false">IF(S22="","",IF(INDEX(Entities!$B$6:$B$205,S22)="","",INDEX(Entities!$B$6:$B$205,S22)))</f>
        <v/>
      </c>
      <c r="C22" s="31" t="str">
        <f aca="false">IF(S22="","",IF(INDEX(Entities!$D$6:$D$205,S22)="","",INDEX(Entities!$D$6:$D$205,S22)))</f>
        <v/>
      </c>
      <c r="D22" s="32" t="str">
        <f aca="false">IF(S22="","",IF(INDEX(Entities!$I$6:$I$205,S22)="","",INDEX(Entities!$I$6:$I$205,S22)))</f>
        <v/>
      </c>
      <c r="E22" s="32" t="str">
        <f aca="false">IF(S22="","",IF(INDEX(Entities!$J$6:$J$205,S22)="","",INDEX(Entities!$J$6:$J$205,S22)))</f>
        <v/>
      </c>
      <c r="F22" s="32" t="str">
        <f aca="false">IF(S22="","",IF(INDEX(Entities!$K$6:$K$205,S22)="","",INDEX(Entities!$K$6:$K$205,S22)))</f>
        <v/>
      </c>
      <c r="G22" s="32" t="str">
        <f aca="false">IF(S22="","",IF(INDEX(Entities!$L$6:$L$205,S22)="","",INDEX(Entities!$L$6:$L$205,S22)))</f>
        <v/>
      </c>
      <c r="H22" s="32" t="str">
        <f aca="false">IF(S22="","",IF(INDEX(Entities!$M$6:$M$205,S22)="","",INDEX(Entities!$M$6:$M$205,S22)))</f>
        <v/>
      </c>
      <c r="I22" s="32" t="str">
        <f aca="false">IF(S22="","",IF(INDEX(Entities!$N$6:$N$205,S22)="","",INDEX(Entities!$N$6:$N$205,S22)))</f>
        <v/>
      </c>
      <c r="J22" s="32" t="str">
        <f aca="false">IF(S22="","",IF(INDEX(Entities!$O$6:$O$205,S22)="","",INDEX(Entities!$O$6:$O$205,S22)))</f>
        <v/>
      </c>
      <c r="K22" s="32" t="str">
        <f aca="false">IF(S22="","",IF(INDEX(Entities!$P$6:$P$205,S22)="","",INDEX(Entities!$P$6:$P$205,S22)))</f>
        <v/>
      </c>
      <c r="L22" s="32" t="str">
        <f aca="false">IF(S22="","",IF(INDEX(Entities!$Q$6:$Q$205,S22)="","",INDEX(Entities!$Q$6:$Q$205,S22)))</f>
        <v/>
      </c>
      <c r="M22" s="32" t="str">
        <f aca="false">IF(S22="","",IF(INDEX(Entities!$R$6:$R$205,S22)="","",INDEX(Entities!$R$6:$R$205,S22)))</f>
        <v/>
      </c>
      <c r="N22" s="32" t="str">
        <f aca="false">IF(S22="","",IF(INDEX(Entities!$S$6:$S$205,S22)="","",INDEX(Entities!$S$6:$S$205,S22)))</f>
        <v/>
      </c>
      <c r="O22" s="32" t="str">
        <f aca="false">IF(S22="","",IF(INDEX(Entities!$T$6:$T$205,S22)="","",INDEX(Entities!$T$6:$T$205,S22)))</f>
        <v/>
      </c>
      <c r="P22" s="32" t="str">
        <f aca="false">IF(S22="","",IF(INDEX(Entities!$U$6:$U$205,S22)="","",INDEX(Entities!$U$6:$U$205,S22)))</f>
        <v/>
      </c>
      <c r="Q22" s="31" t="str">
        <f aca="false">IF(S22="","",IF(INDEX(Entities!$V$6:$V$205,S22)="","",INDEX(Entities!$V$6:$V$205,S22)))</f>
        <v/>
      </c>
      <c r="R22" s="0" t="str">
        <f aca="false">IFERROR(SMALL(Entities!$AR$6:$AR$205,17),"")</f>
        <v/>
      </c>
      <c r="S22" s="0" t="str">
        <f aca="false">IF(R22="","",MATCH(R22,Entities!$AR$6:$AR$205,0))</f>
        <v/>
      </c>
    </row>
    <row r="23" customFormat="false" ht="15" hidden="false" customHeight="false" outlineLevel="0" collapsed="false">
      <c r="A23" s="31" t="str">
        <f aca="false">IF(S23="","",IF(INDEX(Entities!$C$6:$C$205,S23)="","",INDEX(Entities!$C$6:$C$205,S23)))</f>
        <v/>
      </c>
      <c r="B23" s="31" t="str">
        <f aca="false">IF(S23="","",IF(INDEX(Entities!$B$6:$B$205,S23)="","",INDEX(Entities!$B$6:$B$205,S23)))</f>
        <v/>
      </c>
      <c r="C23" s="31" t="str">
        <f aca="false">IF(S23="","",IF(INDEX(Entities!$D$6:$D$205,S23)="","",INDEX(Entities!$D$6:$D$205,S23)))</f>
        <v/>
      </c>
      <c r="D23" s="32" t="str">
        <f aca="false">IF(S23="","",IF(INDEX(Entities!$I$6:$I$205,S23)="","",INDEX(Entities!$I$6:$I$205,S23)))</f>
        <v/>
      </c>
      <c r="E23" s="32" t="str">
        <f aca="false">IF(S23="","",IF(INDEX(Entities!$J$6:$J$205,S23)="","",INDEX(Entities!$J$6:$J$205,S23)))</f>
        <v/>
      </c>
      <c r="F23" s="32" t="str">
        <f aca="false">IF(S23="","",IF(INDEX(Entities!$K$6:$K$205,S23)="","",INDEX(Entities!$K$6:$K$205,S23)))</f>
        <v/>
      </c>
      <c r="G23" s="32" t="str">
        <f aca="false">IF(S23="","",IF(INDEX(Entities!$L$6:$L$205,S23)="","",INDEX(Entities!$L$6:$L$205,S23)))</f>
        <v/>
      </c>
      <c r="H23" s="32" t="str">
        <f aca="false">IF(S23="","",IF(INDEX(Entities!$M$6:$M$205,S23)="","",INDEX(Entities!$M$6:$M$205,S23)))</f>
        <v/>
      </c>
      <c r="I23" s="32" t="str">
        <f aca="false">IF(S23="","",IF(INDEX(Entities!$N$6:$N$205,S23)="","",INDEX(Entities!$N$6:$N$205,S23)))</f>
        <v/>
      </c>
      <c r="J23" s="32" t="str">
        <f aca="false">IF(S23="","",IF(INDEX(Entities!$O$6:$O$205,S23)="","",INDEX(Entities!$O$6:$O$205,S23)))</f>
        <v/>
      </c>
      <c r="K23" s="32" t="str">
        <f aca="false">IF(S23="","",IF(INDEX(Entities!$P$6:$P$205,S23)="","",INDEX(Entities!$P$6:$P$205,S23)))</f>
        <v/>
      </c>
      <c r="L23" s="32" t="str">
        <f aca="false">IF(S23="","",IF(INDEX(Entities!$Q$6:$Q$205,S23)="","",INDEX(Entities!$Q$6:$Q$205,S23)))</f>
        <v/>
      </c>
      <c r="M23" s="32" t="str">
        <f aca="false">IF(S23="","",IF(INDEX(Entities!$R$6:$R$205,S23)="","",INDEX(Entities!$R$6:$R$205,S23)))</f>
        <v/>
      </c>
      <c r="N23" s="32" t="str">
        <f aca="false">IF(S23="","",IF(INDEX(Entities!$S$6:$S$205,S23)="","",INDEX(Entities!$S$6:$S$205,S23)))</f>
        <v/>
      </c>
      <c r="O23" s="32" t="str">
        <f aca="false">IF(S23="","",IF(INDEX(Entities!$T$6:$T$205,S23)="","",INDEX(Entities!$T$6:$T$205,S23)))</f>
        <v/>
      </c>
      <c r="P23" s="32" t="str">
        <f aca="false">IF(S23="","",IF(INDEX(Entities!$U$6:$U$205,S23)="","",INDEX(Entities!$U$6:$U$205,S23)))</f>
        <v/>
      </c>
      <c r="Q23" s="31" t="str">
        <f aca="false">IF(S23="","",IF(INDEX(Entities!$V$6:$V$205,S23)="","",INDEX(Entities!$V$6:$V$205,S23)))</f>
        <v/>
      </c>
      <c r="R23" s="0" t="str">
        <f aca="false">IFERROR(SMALL(Entities!$AR$6:$AR$205,18),"")</f>
        <v/>
      </c>
      <c r="S23" s="0" t="str">
        <f aca="false">IF(R23="","",MATCH(R23,Entities!$AR$6:$AR$205,0))</f>
        <v/>
      </c>
    </row>
    <row r="24" customFormat="false" ht="15" hidden="false" customHeight="false" outlineLevel="0" collapsed="false">
      <c r="A24" s="31" t="str">
        <f aca="false">IF(S24="","",IF(INDEX(Entities!$C$6:$C$205,S24)="","",INDEX(Entities!$C$6:$C$205,S24)))</f>
        <v/>
      </c>
      <c r="B24" s="31" t="str">
        <f aca="false">IF(S24="","",IF(INDEX(Entities!$B$6:$B$205,S24)="","",INDEX(Entities!$B$6:$B$205,S24)))</f>
        <v/>
      </c>
      <c r="C24" s="31" t="str">
        <f aca="false">IF(S24="","",IF(INDEX(Entities!$D$6:$D$205,S24)="","",INDEX(Entities!$D$6:$D$205,S24)))</f>
        <v/>
      </c>
      <c r="D24" s="32" t="str">
        <f aca="false">IF(S24="","",IF(INDEX(Entities!$I$6:$I$205,S24)="","",INDEX(Entities!$I$6:$I$205,S24)))</f>
        <v/>
      </c>
      <c r="E24" s="32" t="str">
        <f aca="false">IF(S24="","",IF(INDEX(Entities!$J$6:$J$205,S24)="","",INDEX(Entities!$J$6:$J$205,S24)))</f>
        <v/>
      </c>
      <c r="F24" s="32" t="str">
        <f aca="false">IF(S24="","",IF(INDEX(Entities!$K$6:$K$205,S24)="","",INDEX(Entities!$K$6:$K$205,S24)))</f>
        <v/>
      </c>
      <c r="G24" s="32" t="str">
        <f aca="false">IF(S24="","",IF(INDEX(Entities!$L$6:$L$205,S24)="","",INDEX(Entities!$L$6:$L$205,S24)))</f>
        <v/>
      </c>
      <c r="H24" s="32" t="str">
        <f aca="false">IF(S24="","",IF(INDEX(Entities!$M$6:$M$205,S24)="","",INDEX(Entities!$M$6:$M$205,S24)))</f>
        <v/>
      </c>
      <c r="I24" s="32" t="str">
        <f aca="false">IF(S24="","",IF(INDEX(Entities!$N$6:$N$205,S24)="","",INDEX(Entities!$N$6:$N$205,S24)))</f>
        <v/>
      </c>
      <c r="J24" s="32" t="str">
        <f aca="false">IF(S24="","",IF(INDEX(Entities!$O$6:$O$205,S24)="","",INDEX(Entities!$O$6:$O$205,S24)))</f>
        <v/>
      </c>
      <c r="K24" s="32" t="str">
        <f aca="false">IF(S24="","",IF(INDEX(Entities!$P$6:$P$205,S24)="","",INDEX(Entities!$P$6:$P$205,S24)))</f>
        <v/>
      </c>
      <c r="L24" s="32" t="str">
        <f aca="false">IF(S24="","",IF(INDEX(Entities!$Q$6:$Q$205,S24)="","",INDEX(Entities!$Q$6:$Q$205,S24)))</f>
        <v/>
      </c>
      <c r="M24" s="32" t="str">
        <f aca="false">IF(S24="","",IF(INDEX(Entities!$R$6:$R$205,S24)="","",INDEX(Entities!$R$6:$R$205,S24)))</f>
        <v/>
      </c>
      <c r="N24" s="32" t="str">
        <f aca="false">IF(S24="","",IF(INDEX(Entities!$S$6:$S$205,S24)="","",INDEX(Entities!$S$6:$S$205,S24)))</f>
        <v/>
      </c>
      <c r="O24" s="32" t="str">
        <f aca="false">IF(S24="","",IF(INDEX(Entities!$T$6:$T$205,S24)="","",INDEX(Entities!$T$6:$T$205,S24)))</f>
        <v/>
      </c>
      <c r="P24" s="32" t="str">
        <f aca="false">IF(S24="","",IF(INDEX(Entities!$U$6:$U$205,S24)="","",INDEX(Entities!$U$6:$U$205,S24)))</f>
        <v/>
      </c>
      <c r="Q24" s="31" t="str">
        <f aca="false">IF(S24="","",IF(INDEX(Entities!$V$6:$V$205,S24)="","",INDEX(Entities!$V$6:$V$205,S24)))</f>
        <v/>
      </c>
      <c r="R24" s="0" t="str">
        <f aca="false">IFERROR(SMALL(Entities!$AR$6:$AR$205,19),"")</f>
        <v/>
      </c>
      <c r="S24" s="0" t="str">
        <f aca="false">IF(R24="","",MATCH(R24,Entities!$AR$6:$AR$205,0))</f>
        <v/>
      </c>
    </row>
    <row r="25" customFormat="false" ht="15" hidden="false" customHeight="false" outlineLevel="0" collapsed="false">
      <c r="A25" s="31" t="str">
        <f aca="false">IF(S25="","",IF(INDEX(Entities!$C$6:$C$205,S25)="","",INDEX(Entities!$C$6:$C$205,S25)))</f>
        <v/>
      </c>
      <c r="B25" s="31" t="str">
        <f aca="false">IF(S25="","",IF(INDEX(Entities!$B$6:$B$205,S25)="","",INDEX(Entities!$B$6:$B$205,S25)))</f>
        <v/>
      </c>
      <c r="C25" s="31" t="str">
        <f aca="false">IF(S25="","",IF(INDEX(Entities!$D$6:$D$205,S25)="","",INDEX(Entities!$D$6:$D$205,S25)))</f>
        <v/>
      </c>
      <c r="D25" s="32" t="str">
        <f aca="false">IF(S25="","",IF(INDEX(Entities!$I$6:$I$205,S25)="","",INDEX(Entities!$I$6:$I$205,S25)))</f>
        <v/>
      </c>
      <c r="E25" s="32" t="str">
        <f aca="false">IF(S25="","",IF(INDEX(Entities!$J$6:$J$205,S25)="","",INDEX(Entities!$J$6:$J$205,S25)))</f>
        <v/>
      </c>
      <c r="F25" s="32" t="str">
        <f aca="false">IF(S25="","",IF(INDEX(Entities!$K$6:$K$205,S25)="","",INDEX(Entities!$K$6:$K$205,S25)))</f>
        <v/>
      </c>
      <c r="G25" s="32" t="str">
        <f aca="false">IF(S25="","",IF(INDEX(Entities!$L$6:$L$205,S25)="","",INDEX(Entities!$L$6:$L$205,S25)))</f>
        <v/>
      </c>
      <c r="H25" s="32" t="str">
        <f aca="false">IF(S25="","",IF(INDEX(Entities!$M$6:$M$205,S25)="","",INDEX(Entities!$M$6:$M$205,S25)))</f>
        <v/>
      </c>
      <c r="I25" s="32" t="str">
        <f aca="false">IF(S25="","",IF(INDEX(Entities!$N$6:$N$205,S25)="","",INDEX(Entities!$N$6:$N$205,S25)))</f>
        <v/>
      </c>
      <c r="J25" s="32" t="str">
        <f aca="false">IF(S25="","",IF(INDEX(Entities!$O$6:$O$205,S25)="","",INDEX(Entities!$O$6:$O$205,S25)))</f>
        <v/>
      </c>
      <c r="K25" s="32" t="str">
        <f aca="false">IF(S25="","",IF(INDEX(Entities!$P$6:$P$205,S25)="","",INDEX(Entities!$P$6:$P$205,S25)))</f>
        <v/>
      </c>
      <c r="L25" s="32" t="str">
        <f aca="false">IF(S25="","",IF(INDEX(Entities!$Q$6:$Q$205,S25)="","",INDEX(Entities!$Q$6:$Q$205,S25)))</f>
        <v/>
      </c>
      <c r="M25" s="32" t="str">
        <f aca="false">IF(S25="","",IF(INDEX(Entities!$R$6:$R$205,S25)="","",INDEX(Entities!$R$6:$R$205,S25)))</f>
        <v/>
      </c>
      <c r="N25" s="32" t="str">
        <f aca="false">IF(S25="","",IF(INDEX(Entities!$S$6:$S$205,S25)="","",INDEX(Entities!$S$6:$S$205,S25)))</f>
        <v/>
      </c>
      <c r="O25" s="32" t="str">
        <f aca="false">IF(S25="","",IF(INDEX(Entities!$T$6:$T$205,S25)="","",INDEX(Entities!$T$6:$T$205,S25)))</f>
        <v/>
      </c>
      <c r="P25" s="32" t="str">
        <f aca="false">IF(S25="","",IF(INDEX(Entities!$U$6:$U$205,S25)="","",INDEX(Entities!$U$6:$U$205,S25)))</f>
        <v/>
      </c>
      <c r="Q25" s="31" t="str">
        <f aca="false">IF(S25="","",IF(INDEX(Entities!$V$6:$V$205,S25)="","",INDEX(Entities!$V$6:$V$205,S25)))</f>
        <v/>
      </c>
      <c r="R25" s="0" t="str">
        <f aca="false">IFERROR(SMALL(Entities!$AR$6:$AR$205,20),"")</f>
        <v/>
      </c>
      <c r="S25" s="0" t="str">
        <f aca="false">IF(R25="","",MATCH(R25,Entities!$AR$6:$AR$205,0))</f>
        <v/>
      </c>
    </row>
    <row r="26" customFormat="false" ht="15" hidden="false" customHeight="false" outlineLevel="0" collapsed="false">
      <c r="A26" s="31" t="str">
        <f aca="false">IF(S26="","",IF(INDEX(Entities!$C$6:$C$205,S26)="","",INDEX(Entities!$C$6:$C$205,S26)))</f>
        <v/>
      </c>
      <c r="B26" s="31" t="str">
        <f aca="false">IF(S26="","",IF(INDEX(Entities!$B$6:$B$205,S26)="","",INDEX(Entities!$B$6:$B$205,S26)))</f>
        <v/>
      </c>
      <c r="C26" s="31" t="str">
        <f aca="false">IF(S26="","",IF(INDEX(Entities!$D$6:$D$205,S26)="","",INDEX(Entities!$D$6:$D$205,S26)))</f>
        <v/>
      </c>
      <c r="D26" s="32" t="str">
        <f aca="false">IF(S26="","",IF(INDEX(Entities!$I$6:$I$205,S26)="","",INDEX(Entities!$I$6:$I$205,S26)))</f>
        <v/>
      </c>
      <c r="E26" s="32" t="str">
        <f aca="false">IF(S26="","",IF(INDEX(Entities!$J$6:$J$205,S26)="","",INDEX(Entities!$J$6:$J$205,S26)))</f>
        <v/>
      </c>
      <c r="F26" s="32" t="str">
        <f aca="false">IF(S26="","",IF(INDEX(Entities!$K$6:$K$205,S26)="","",INDEX(Entities!$K$6:$K$205,S26)))</f>
        <v/>
      </c>
      <c r="G26" s="32" t="str">
        <f aca="false">IF(S26="","",IF(INDEX(Entities!$L$6:$L$205,S26)="","",INDEX(Entities!$L$6:$L$205,S26)))</f>
        <v/>
      </c>
      <c r="H26" s="32" t="str">
        <f aca="false">IF(S26="","",IF(INDEX(Entities!$M$6:$M$205,S26)="","",INDEX(Entities!$M$6:$M$205,S26)))</f>
        <v/>
      </c>
      <c r="I26" s="32" t="str">
        <f aca="false">IF(S26="","",IF(INDEX(Entities!$N$6:$N$205,S26)="","",INDEX(Entities!$N$6:$N$205,S26)))</f>
        <v/>
      </c>
      <c r="J26" s="32" t="str">
        <f aca="false">IF(S26="","",IF(INDEX(Entities!$O$6:$O$205,S26)="","",INDEX(Entities!$O$6:$O$205,S26)))</f>
        <v/>
      </c>
      <c r="K26" s="32" t="str">
        <f aca="false">IF(S26="","",IF(INDEX(Entities!$P$6:$P$205,S26)="","",INDEX(Entities!$P$6:$P$205,S26)))</f>
        <v/>
      </c>
      <c r="L26" s="32" t="str">
        <f aca="false">IF(S26="","",IF(INDEX(Entities!$Q$6:$Q$205,S26)="","",INDEX(Entities!$Q$6:$Q$205,S26)))</f>
        <v/>
      </c>
      <c r="M26" s="32" t="str">
        <f aca="false">IF(S26="","",IF(INDEX(Entities!$R$6:$R$205,S26)="","",INDEX(Entities!$R$6:$R$205,S26)))</f>
        <v/>
      </c>
      <c r="N26" s="32" t="str">
        <f aca="false">IF(S26="","",IF(INDEX(Entities!$S$6:$S$205,S26)="","",INDEX(Entities!$S$6:$S$205,S26)))</f>
        <v/>
      </c>
      <c r="O26" s="32" t="str">
        <f aca="false">IF(S26="","",IF(INDEX(Entities!$T$6:$T$205,S26)="","",INDEX(Entities!$T$6:$T$205,S26)))</f>
        <v/>
      </c>
      <c r="P26" s="32" t="str">
        <f aca="false">IF(S26="","",IF(INDEX(Entities!$U$6:$U$205,S26)="","",INDEX(Entities!$U$6:$U$205,S26)))</f>
        <v/>
      </c>
      <c r="Q26" s="31" t="str">
        <f aca="false">IF(S26="","",IF(INDEX(Entities!$V$6:$V$205,S26)="","",INDEX(Entities!$V$6:$V$205,S26)))</f>
        <v/>
      </c>
      <c r="R26" s="0" t="str">
        <f aca="false">IFERROR(SMALL(Entities!$AR$6:$AR$205,21),"")</f>
        <v/>
      </c>
      <c r="S26" s="0" t="str">
        <f aca="false">IF(R26="","",MATCH(R26,Entities!$AR$6:$AR$205,0))</f>
        <v/>
      </c>
    </row>
    <row r="27" customFormat="false" ht="15" hidden="false" customHeight="false" outlineLevel="0" collapsed="false">
      <c r="A27" s="31" t="str">
        <f aca="false">IF(S27="","",IF(INDEX(Entities!$C$6:$C$205,S27)="","",INDEX(Entities!$C$6:$C$205,S27)))</f>
        <v/>
      </c>
      <c r="B27" s="31" t="str">
        <f aca="false">IF(S27="","",IF(INDEX(Entities!$B$6:$B$205,S27)="","",INDEX(Entities!$B$6:$B$205,S27)))</f>
        <v/>
      </c>
      <c r="C27" s="31" t="str">
        <f aca="false">IF(S27="","",IF(INDEX(Entities!$D$6:$D$205,S27)="","",INDEX(Entities!$D$6:$D$205,S27)))</f>
        <v/>
      </c>
      <c r="D27" s="32" t="str">
        <f aca="false">IF(S27="","",IF(INDEX(Entities!$I$6:$I$205,S27)="","",INDEX(Entities!$I$6:$I$205,S27)))</f>
        <v/>
      </c>
      <c r="E27" s="32" t="str">
        <f aca="false">IF(S27="","",IF(INDEX(Entities!$J$6:$J$205,S27)="","",INDEX(Entities!$J$6:$J$205,S27)))</f>
        <v/>
      </c>
      <c r="F27" s="32" t="str">
        <f aca="false">IF(S27="","",IF(INDEX(Entities!$K$6:$K$205,S27)="","",INDEX(Entities!$K$6:$K$205,S27)))</f>
        <v/>
      </c>
      <c r="G27" s="32" t="str">
        <f aca="false">IF(S27="","",IF(INDEX(Entities!$L$6:$L$205,S27)="","",INDEX(Entities!$L$6:$L$205,S27)))</f>
        <v/>
      </c>
      <c r="H27" s="32" t="str">
        <f aca="false">IF(S27="","",IF(INDEX(Entities!$M$6:$M$205,S27)="","",INDEX(Entities!$M$6:$M$205,S27)))</f>
        <v/>
      </c>
      <c r="I27" s="32" t="str">
        <f aca="false">IF(S27="","",IF(INDEX(Entities!$N$6:$N$205,S27)="","",INDEX(Entities!$N$6:$N$205,S27)))</f>
        <v/>
      </c>
      <c r="J27" s="32" t="str">
        <f aca="false">IF(S27="","",IF(INDEX(Entities!$O$6:$O$205,S27)="","",INDEX(Entities!$O$6:$O$205,S27)))</f>
        <v/>
      </c>
      <c r="K27" s="32" t="str">
        <f aca="false">IF(S27="","",IF(INDEX(Entities!$P$6:$P$205,S27)="","",INDEX(Entities!$P$6:$P$205,S27)))</f>
        <v/>
      </c>
      <c r="L27" s="32" t="str">
        <f aca="false">IF(S27="","",IF(INDEX(Entities!$Q$6:$Q$205,S27)="","",INDEX(Entities!$Q$6:$Q$205,S27)))</f>
        <v/>
      </c>
      <c r="M27" s="32" t="str">
        <f aca="false">IF(S27="","",IF(INDEX(Entities!$R$6:$R$205,S27)="","",INDEX(Entities!$R$6:$R$205,S27)))</f>
        <v/>
      </c>
      <c r="N27" s="32" t="str">
        <f aca="false">IF(S27="","",IF(INDEX(Entities!$S$6:$S$205,S27)="","",INDEX(Entities!$S$6:$S$205,S27)))</f>
        <v/>
      </c>
      <c r="O27" s="32" t="str">
        <f aca="false">IF(S27="","",IF(INDEX(Entities!$T$6:$T$205,S27)="","",INDEX(Entities!$T$6:$T$205,S27)))</f>
        <v/>
      </c>
      <c r="P27" s="32" t="str">
        <f aca="false">IF(S27="","",IF(INDEX(Entities!$U$6:$U$205,S27)="","",INDEX(Entities!$U$6:$U$205,S27)))</f>
        <v/>
      </c>
      <c r="Q27" s="31" t="str">
        <f aca="false">IF(S27="","",IF(INDEX(Entities!$V$6:$V$205,S27)="","",INDEX(Entities!$V$6:$V$205,S27)))</f>
        <v/>
      </c>
      <c r="R27" s="0" t="str">
        <f aca="false">IFERROR(SMALL(Entities!$AR$6:$AR$205,22),"")</f>
        <v/>
      </c>
      <c r="S27" s="0" t="str">
        <f aca="false">IF(R27="","",MATCH(R27,Entities!$AR$6:$AR$205,0))</f>
        <v/>
      </c>
    </row>
    <row r="28" customFormat="false" ht="15" hidden="false" customHeight="false" outlineLevel="0" collapsed="false">
      <c r="A28" s="31" t="str">
        <f aca="false">IF(S28="","",IF(INDEX(Entities!$C$6:$C$205,S28)="","",INDEX(Entities!$C$6:$C$205,S28)))</f>
        <v/>
      </c>
      <c r="B28" s="31" t="str">
        <f aca="false">IF(S28="","",IF(INDEX(Entities!$B$6:$B$205,S28)="","",INDEX(Entities!$B$6:$B$205,S28)))</f>
        <v/>
      </c>
      <c r="C28" s="31" t="str">
        <f aca="false">IF(S28="","",IF(INDEX(Entities!$D$6:$D$205,S28)="","",INDEX(Entities!$D$6:$D$205,S28)))</f>
        <v/>
      </c>
      <c r="D28" s="32" t="str">
        <f aca="false">IF(S28="","",IF(INDEX(Entities!$I$6:$I$205,S28)="","",INDEX(Entities!$I$6:$I$205,S28)))</f>
        <v/>
      </c>
      <c r="E28" s="32" t="str">
        <f aca="false">IF(S28="","",IF(INDEX(Entities!$J$6:$J$205,S28)="","",INDEX(Entities!$J$6:$J$205,S28)))</f>
        <v/>
      </c>
      <c r="F28" s="32" t="str">
        <f aca="false">IF(S28="","",IF(INDEX(Entities!$K$6:$K$205,S28)="","",INDEX(Entities!$K$6:$K$205,S28)))</f>
        <v/>
      </c>
      <c r="G28" s="32" t="str">
        <f aca="false">IF(S28="","",IF(INDEX(Entities!$L$6:$L$205,S28)="","",INDEX(Entities!$L$6:$L$205,S28)))</f>
        <v/>
      </c>
      <c r="H28" s="32" t="str">
        <f aca="false">IF(S28="","",IF(INDEX(Entities!$M$6:$M$205,S28)="","",INDEX(Entities!$M$6:$M$205,S28)))</f>
        <v/>
      </c>
      <c r="I28" s="32" t="str">
        <f aca="false">IF(S28="","",IF(INDEX(Entities!$N$6:$N$205,S28)="","",INDEX(Entities!$N$6:$N$205,S28)))</f>
        <v/>
      </c>
      <c r="J28" s="32" t="str">
        <f aca="false">IF(S28="","",IF(INDEX(Entities!$O$6:$O$205,S28)="","",INDEX(Entities!$O$6:$O$205,S28)))</f>
        <v/>
      </c>
      <c r="K28" s="32" t="str">
        <f aca="false">IF(S28="","",IF(INDEX(Entities!$P$6:$P$205,S28)="","",INDEX(Entities!$P$6:$P$205,S28)))</f>
        <v/>
      </c>
      <c r="L28" s="32" t="str">
        <f aca="false">IF(S28="","",IF(INDEX(Entities!$Q$6:$Q$205,S28)="","",INDEX(Entities!$Q$6:$Q$205,S28)))</f>
        <v/>
      </c>
      <c r="M28" s="32" t="str">
        <f aca="false">IF(S28="","",IF(INDEX(Entities!$R$6:$R$205,S28)="","",INDEX(Entities!$R$6:$R$205,S28)))</f>
        <v/>
      </c>
      <c r="N28" s="32" t="str">
        <f aca="false">IF(S28="","",IF(INDEX(Entities!$S$6:$S$205,S28)="","",INDEX(Entities!$S$6:$S$205,S28)))</f>
        <v/>
      </c>
      <c r="O28" s="32" t="str">
        <f aca="false">IF(S28="","",IF(INDEX(Entities!$T$6:$T$205,S28)="","",INDEX(Entities!$T$6:$T$205,S28)))</f>
        <v/>
      </c>
      <c r="P28" s="32" t="str">
        <f aca="false">IF(S28="","",IF(INDEX(Entities!$U$6:$U$205,S28)="","",INDEX(Entities!$U$6:$U$205,S28)))</f>
        <v/>
      </c>
      <c r="Q28" s="31" t="str">
        <f aca="false">IF(S28="","",IF(INDEX(Entities!$V$6:$V$205,S28)="","",INDEX(Entities!$V$6:$V$205,S28)))</f>
        <v/>
      </c>
      <c r="R28" s="0" t="str">
        <f aca="false">IFERROR(SMALL(Entities!$AR$6:$AR$205,23),"")</f>
        <v/>
      </c>
      <c r="S28" s="0" t="str">
        <f aca="false">IF(R28="","",MATCH(R28,Entities!$AR$6:$AR$205,0))</f>
        <v/>
      </c>
    </row>
    <row r="29" customFormat="false" ht="15" hidden="false" customHeight="false" outlineLevel="0" collapsed="false">
      <c r="A29" s="31" t="str">
        <f aca="false">IF(S29="","",IF(INDEX(Entities!$C$6:$C$205,S29)="","",INDEX(Entities!$C$6:$C$205,S29)))</f>
        <v/>
      </c>
      <c r="B29" s="31" t="str">
        <f aca="false">IF(S29="","",IF(INDEX(Entities!$B$6:$B$205,S29)="","",INDEX(Entities!$B$6:$B$205,S29)))</f>
        <v/>
      </c>
      <c r="C29" s="31" t="str">
        <f aca="false">IF(S29="","",IF(INDEX(Entities!$D$6:$D$205,S29)="","",INDEX(Entities!$D$6:$D$205,S29)))</f>
        <v/>
      </c>
      <c r="D29" s="32" t="str">
        <f aca="false">IF(S29="","",IF(INDEX(Entities!$I$6:$I$205,S29)="","",INDEX(Entities!$I$6:$I$205,S29)))</f>
        <v/>
      </c>
      <c r="E29" s="32" t="str">
        <f aca="false">IF(S29="","",IF(INDEX(Entities!$J$6:$J$205,S29)="","",INDEX(Entities!$J$6:$J$205,S29)))</f>
        <v/>
      </c>
      <c r="F29" s="32" t="str">
        <f aca="false">IF(S29="","",IF(INDEX(Entities!$K$6:$K$205,S29)="","",INDEX(Entities!$K$6:$K$205,S29)))</f>
        <v/>
      </c>
      <c r="G29" s="32" t="str">
        <f aca="false">IF(S29="","",IF(INDEX(Entities!$L$6:$L$205,S29)="","",INDEX(Entities!$L$6:$L$205,S29)))</f>
        <v/>
      </c>
      <c r="H29" s="32" t="str">
        <f aca="false">IF(S29="","",IF(INDEX(Entities!$M$6:$M$205,S29)="","",INDEX(Entities!$M$6:$M$205,S29)))</f>
        <v/>
      </c>
      <c r="I29" s="32" t="str">
        <f aca="false">IF(S29="","",IF(INDEX(Entities!$N$6:$N$205,S29)="","",INDEX(Entities!$N$6:$N$205,S29)))</f>
        <v/>
      </c>
      <c r="J29" s="32" t="str">
        <f aca="false">IF(S29="","",IF(INDEX(Entities!$O$6:$O$205,S29)="","",INDEX(Entities!$O$6:$O$205,S29)))</f>
        <v/>
      </c>
      <c r="K29" s="32" t="str">
        <f aca="false">IF(S29="","",IF(INDEX(Entities!$P$6:$P$205,S29)="","",INDEX(Entities!$P$6:$P$205,S29)))</f>
        <v/>
      </c>
      <c r="L29" s="32" t="str">
        <f aca="false">IF(S29="","",IF(INDEX(Entities!$Q$6:$Q$205,S29)="","",INDEX(Entities!$Q$6:$Q$205,S29)))</f>
        <v/>
      </c>
      <c r="M29" s="32" t="str">
        <f aca="false">IF(S29="","",IF(INDEX(Entities!$R$6:$R$205,S29)="","",INDEX(Entities!$R$6:$R$205,S29)))</f>
        <v/>
      </c>
      <c r="N29" s="32" t="str">
        <f aca="false">IF(S29="","",IF(INDEX(Entities!$S$6:$S$205,S29)="","",INDEX(Entities!$S$6:$S$205,S29)))</f>
        <v/>
      </c>
      <c r="O29" s="32" t="str">
        <f aca="false">IF(S29="","",IF(INDEX(Entities!$T$6:$T$205,S29)="","",INDEX(Entities!$T$6:$T$205,S29)))</f>
        <v/>
      </c>
      <c r="P29" s="32" t="str">
        <f aca="false">IF(S29="","",IF(INDEX(Entities!$U$6:$U$205,S29)="","",INDEX(Entities!$U$6:$U$205,S29)))</f>
        <v/>
      </c>
      <c r="Q29" s="31" t="str">
        <f aca="false">IF(S29="","",IF(INDEX(Entities!$V$6:$V$205,S29)="","",INDEX(Entities!$V$6:$V$205,S29)))</f>
        <v/>
      </c>
      <c r="R29" s="0" t="str">
        <f aca="false">IFERROR(SMALL(Entities!$AR$6:$AR$205,24),"")</f>
        <v/>
      </c>
      <c r="S29" s="0" t="str">
        <f aca="false">IF(R29="","",MATCH(R29,Entities!$AR$6:$AR$205,0))</f>
        <v/>
      </c>
    </row>
    <row r="30" customFormat="false" ht="15" hidden="false" customHeight="false" outlineLevel="0" collapsed="false">
      <c r="A30" s="31" t="str">
        <f aca="false">IF(S30="","",IF(INDEX(Entities!$C$6:$C$205,S30)="","",INDEX(Entities!$C$6:$C$205,S30)))</f>
        <v/>
      </c>
      <c r="B30" s="31" t="str">
        <f aca="false">IF(S30="","",IF(INDEX(Entities!$B$6:$B$205,S30)="","",INDEX(Entities!$B$6:$B$205,S30)))</f>
        <v/>
      </c>
      <c r="C30" s="31" t="str">
        <f aca="false">IF(S30="","",IF(INDEX(Entities!$D$6:$D$205,S30)="","",INDEX(Entities!$D$6:$D$205,S30)))</f>
        <v/>
      </c>
      <c r="D30" s="32" t="str">
        <f aca="false">IF(S30="","",IF(INDEX(Entities!$I$6:$I$205,S30)="","",INDEX(Entities!$I$6:$I$205,S30)))</f>
        <v/>
      </c>
      <c r="E30" s="32" t="str">
        <f aca="false">IF(S30="","",IF(INDEX(Entities!$J$6:$J$205,S30)="","",INDEX(Entities!$J$6:$J$205,S30)))</f>
        <v/>
      </c>
      <c r="F30" s="32" t="str">
        <f aca="false">IF(S30="","",IF(INDEX(Entities!$K$6:$K$205,S30)="","",INDEX(Entities!$K$6:$K$205,S30)))</f>
        <v/>
      </c>
      <c r="G30" s="32" t="str">
        <f aca="false">IF(S30="","",IF(INDEX(Entities!$L$6:$L$205,S30)="","",INDEX(Entities!$L$6:$L$205,S30)))</f>
        <v/>
      </c>
      <c r="H30" s="32" t="str">
        <f aca="false">IF(S30="","",IF(INDEX(Entities!$M$6:$M$205,S30)="","",INDEX(Entities!$M$6:$M$205,S30)))</f>
        <v/>
      </c>
      <c r="I30" s="32" t="str">
        <f aca="false">IF(S30="","",IF(INDEX(Entities!$N$6:$N$205,S30)="","",INDEX(Entities!$N$6:$N$205,S30)))</f>
        <v/>
      </c>
      <c r="J30" s="32" t="str">
        <f aca="false">IF(S30="","",IF(INDEX(Entities!$O$6:$O$205,S30)="","",INDEX(Entities!$O$6:$O$205,S30)))</f>
        <v/>
      </c>
      <c r="K30" s="32" t="str">
        <f aca="false">IF(S30="","",IF(INDEX(Entities!$P$6:$P$205,S30)="","",INDEX(Entities!$P$6:$P$205,S30)))</f>
        <v/>
      </c>
      <c r="L30" s="32" t="str">
        <f aca="false">IF(S30="","",IF(INDEX(Entities!$Q$6:$Q$205,S30)="","",INDEX(Entities!$Q$6:$Q$205,S30)))</f>
        <v/>
      </c>
      <c r="M30" s="32" t="str">
        <f aca="false">IF(S30="","",IF(INDEX(Entities!$R$6:$R$205,S30)="","",INDEX(Entities!$R$6:$R$205,S30)))</f>
        <v/>
      </c>
      <c r="N30" s="32" t="str">
        <f aca="false">IF(S30="","",IF(INDEX(Entities!$S$6:$S$205,S30)="","",INDEX(Entities!$S$6:$S$205,S30)))</f>
        <v/>
      </c>
      <c r="O30" s="32" t="str">
        <f aca="false">IF(S30="","",IF(INDEX(Entities!$T$6:$T$205,S30)="","",INDEX(Entities!$T$6:$T$205,S30)))</f>
        <v/>
      </c>
      <c r="P30" s="32" t="str">
        <f aca="false">IF(S30="","",IF(INDEX(Entities!$U$6:$U$205,S30)="","",INDEX(Entities!$U$6:$U$205,S30)))</f>
        <v/>
      </c>
      <c r="Q30" s="31" t="str">
        <f aca="false">IF(S30="","",IF(INDEX(Entities!$V$6:$V$205,S30)="","",INDEX(Entities!$V$6:$V$205,S30)))</f>
        <v/>
      </c>
      <c r="R30" s="0" t="str">
        <f aca="false">IFERROR(SMALL(Entities!$AR$6:$AR$205,25),"")</f>
        <v/>
      </c>
      <c r="S30" s="0" t="str">
        <f aca="false">IF(R30="","",MATCH(R30,Entities!$AR$6:$AR$205,0))</f>
        <v/>
      </c>
    </row>
    <row r="31" customFormat="false" ht="15" hidden="false" customHeight="false" outlineLevel="0" collapsed="false">
      <c r="A31" s="31" t="str">
        <f aca="false">IF(S31="","",IF(INDEX(Entities!$C$6:$C$205,S31)="","",INDEX(Entities!$C$6:$C$205,S31)))</f>
        <v/>
      </c>
      <c r="B31" s="31" t="str">
        <f aca="false">IF(S31="","",IF(INDEX(Entities!$B$6:$B$205,S31)="","",INDEX(Entities!$B$6:$B$205,S31)))</f>
        <v/>
      </c>
      <c r="C31" s="31" t="str">
        <f aca="false">IF(S31="","",IF(INDEX(Entities!$D$6:$D$205,S31)="","",INDEX(Entities!$D$6:$D$205,S31)))</f>
        <v/>
      </c>
      <c r="D31" s="32" t="str">
        <f aca="false">IF(S31="","",IF(INDEX(Entities!$I$6:$I$205,S31)="","",INDEX(Entities!$I$6:$I$205,S31)))</f>
        <v/>
      </c>
      <c r="E31" s="32" t="str">
        <f aca="false">IF(S31="","",IF(INDEX(Entities!$J$6:$J$205,S31)="","",INDEX(Entities!$J$6:$J$205,S31)))</f>
        <v/>
      </c>
      <c r="F31" s="32" t="str">
        <f aca="false">IF(S31="","",IF(INDEX(Entities!$K$6:$K$205,S31)="","",INDEX(Entities!$K$6:$K$205,S31)))</f>
        <v/>
      </c>
      <c r="G31" s="32" t="str">
        <f aca="false">IF(S31="","",IF(INDEX(Entities!$L$6:$L$205,S31)="","",INDEX(Entities!$L$6:$L$205,S31)))</f>
        <v/>
      </c>
      <c r="H31" s="32" t="str">
        <f aca="false">IF(S31="","",IF(INDEX(Entities!$M$6:$M$205,S31)="","",INDEX(Entities!$M$6:$M$205,S31)))</f>
        <v/>
      </c>
      <c r="I31" s="32" t="str">
        <f aca="false">IF(S31="","",IF(INDEX(Entities!$N$6:$N$205,S31)="","",INDEX(Entities!$N$6:$N$205,S31)))</f>
        <v/>
      </c>
      <c r="J31" s="32" t="str">
        <f aca="false">IF(S31="","",IF(INDEX(Entities!$O$6:$O$205,S31)="","",INDEX(Entities!$O$6:$O$205,S31)))</f>
        <v/>
      </c>
      <c r="K31" s="32" t="str">
        <f aca="false">IF(S31="","",IF(INDEX(Entities!$P$6:$P$205,S31)="","",INDEX(Entities!$P$6:$P$205,S31)))</f>
        <v/>
      </c>
      <c r="L31" s="32" t="str">
        <f aca="false">IF(S31="","",IF(INDEX(Entities!$Q$6:$Q$205,S31)="","",INDEX(Entities!$Q$6:$Q$205,S31)))</f>
        <v/>
      </c>
      <c r="M31" s="32" t="str">
        <f aca="false">IF(S31="","",IF(INDEX(Entities!$R$6:$R$205,S31)="","",INDEX(Entities!$R$6:$R$205,S31)))</f>
        <v/>
      </c>
      <c r="N31" s="32" t="str">
        <f aca="false">IF(S31="","",IF(INDEX(Entities!$S$6:$S$205,S31)="","",INDEX(Entities!$S$6:$S$205,S31)))</f>
        <v/>
      </c>
      <c r="O31" s="32" t="str">
        <f aca="false">IF(S31="","",IF(INDEX(Entities!$T$6:$T$205,S31)="","",INDEX(Entities!$T$6:$T$205,S31)))</f>
        <v/>
      </c>
      <c r="P31" s="32" t="str">
        <f aca="false">IF(S31="","",IF(INDEX(Entities!$U$6:$U$205,S31)="","",INDEX(Entities!$U$6:$U$205,S31)))</f>
        <v/>
      </c>
      <c r="Q31" s="31" t="str">
        <f aca="false">IF(S31="","",IF(INDEX(Entities!$V$6:$V$205,S31)="","",INDEX(Entities!$V$6:$V$205,S31)))</f>
        <v/>
      </c>
      <c r="R31" s="0" t="str">
        <f aca="false">IFERROR(SMALL(Entities!$AR$6:$AR$205,26),"")</f>
        <v/>
      </c>
      <c r="S31" s="0" t="str">
        <f aca="false">IF(R31="","",MATCH(R31,Entities!$AR$6:$AR$205,0))</f>
        <v/>
      </c>
    </row>
    <row r="32" customFormat="false" ht="15" hidden="false" customHeight="false" outlineLevel="0" collapsed="false">
      <c r="A32" s="31" t="str">
        <f aca="false">IF(S32="","",IF(INDEX(Entities!$C$6:$C$205,S32)="","",INDEX(Entities!$C$6:$C$205,S32)))</f>
        <v/>
      </c>
      <c r="B32" s="31" t="str">
        <f aca="false">IF(S32="","",IF(INDEX(Entities!$B$6:$B$205,S32)="","",INDEX(Entities!$B$6:$B$205,S32)))</f>
        <v/>
      </c>
      <c r="C32" s="31" t="str">
        <f aca="false">IF(S32="","",IF(INDEX(Entities!$D$6:$D$205,S32)="","",INDEX(Entities!$D$6:$D$205,S32)))</f>
        <v/>
      </c>
      <c r="D32" s="32" t="str">
        <f aca="false">IF(S32="","",IF(INDEX(Entities!$I$6:$I$205,S32)="","",INDEX(Entities!$I$6:$I$205,S32)))</f>
        <v/>
      </c>
      <c r="E32" s="32" t="str">
        <f aca="false">IF(S32="","",IF(INDEX(Entities!$J$6:$J$205,S32)="","",INDEX(Entities!$J$6:$J$205,S32)))</f>
        <v/>
      </c>
      <c r="F32" s="32" t="str">
        <f aca="false">IF(S32="","",IF(INDEX(Entities!$K$6:$K$205,S32)="","",INDEX(Entities!$K$6:$K$205,S32)))</f>
        <v/>
      </c>
      <c r="G32" s="32" t="str">
        <f aca="false">IF(S32="","",IF(INDEX(Entities!$L$6:$L$205,S32)="","",INDEX(Entities!$L$6:$L$205,S32)))</f>
        <v/>
      </c>
      <c r="H32" s="32" t="str">
        <f aca="false">IF(S32="","",IF(INDEX(Entities!$M$6:$M$205,S32)="","",INDEX(Entities!$M$6:$M$205,S32)))</f>
        <v/>
      </c>
      <c r="I32" s="32" t="str">
        <f aca="false">IF(S32="","",IF(INDEX(Entities!$N$6:$N$205,S32)="","",INDEX(Entities!$N$6:$N$205,S32)))</f>
        <v/>
      </c>
      <c r="J32" s="32" t="str">
        <f aca="false">IF(S32="","",IF(INDEX(Entities!$O$6:$O$205,S32)="","",INDEX(Entities!$O$6:$O$205,S32)))</f>
        <v/>
      </c>
      <c r="K32" s="32" t="str">
        <f aca="false">IF(S32="","",IF(INDEX(Entities!$P$6:$P$205,S32)="","",INDEX(Entities!$P$6:$P$205,S32)))</f>
        <v/>
      </c>
      <c r="L32" s="32" t="str">
        <f aca="false">IF(S32="","",IF(INDEX(Entities!$Q$6:$Q$205,S32)="","",INDEX(Entities!$Q$6:$Q$205,S32)))</f>
        <v/>
      </c>
      <c r="M32" s="32" t="str">
        <f aca="false">IF(S32="","",IF(INDEX(Entities!$R$6:$R$205,S32)="","",INDEX(Entities!$R$6:$R$205,S32)))</f>
        <v/>
      </c>
      <c r="N32" s="32" t="str">
        <f aca="false">IF(S32="","",IF(INDEX(Entities!$S$6:$S$205,S32)="","",INDEX(Entities!$S$6:$S$205,S32)))</f>
        <v/>
      </c>
      <c r="O32" s="32" t="str">
        <f aca="false">IF(S32="","",IF(INDEX(Entities!$T$6:$T$205,S32)="","",INDEX(Entities!$T$6:$T$205,S32)))</f>
        <v/>
      </c>
      <c r="P32" s="32" t="str">
        <f aca="false">IF(S32="","",IF(INDEX(Entities!$U$6:$U$205,S32)="","",INDEX(Entities!$U$6:$U$205,S32)))</f>
        <v/>
      </c>
      <c r="Q32" s="31" t="str">
        <f aca="false">IF(S32="","",IF(INDEX(Entities!$V$6:$V$205,S32)="","",INDEX(Entities!$V$6:$V$205,S32)))</f>
        <v/>
      </c>
      <c r="R32" s="0" t="str">
        <f aca="false">IFERROR(SMALL(Entities!$AR$6:$AR$205,27),"")</f>
        <v/>
      </c>
      <c r="S32" s="0" t="str">
        <f aca="false">IF(R32="","",MATCH(R32,Entities!$AR$6:$AR$205,0))</f>
        <v/>
      </c>
    </row>
    <row r="33" customFormat="false" ht="15" hidden="false" customHeight="false" outlineLevel="0" collapsed="false">
      <c r="A33" s="31" t="str">
        <f aca="false">IF(S33="","",IF(INDEX(Entities!$C$6:$C$205,S33)="","",INDEX(Entities!$C$6:$C$205,S33)))</f>
        <v/>
      </c>
      <c r="B33" s="31" t="str">
        <f aca="false">IF(S33="","",IF(INDEX(Entities!$B$6:$B$205,S33)="","",INDEX(Entities!$B$6:$B$205,S33)))</f>
        <v/>
      </c>
      <c r="C33" s="31" t="str">
        <f aca="false">IF(S33="","",IF(INDEX(Entities!$D$6:$D$205,S33)="","",INDEX(Entities!$D$6:$D$205,S33)))</f>
        <v/>
      </c>
      <c r="D33" s="32" t="str">
        <f aca="false">IF(S33="","",IF(INDEX(Entities!$I$6:$I$205,S33)="","",INDEX(Entities!$I$6:$I$205,S33)))</f>
        <v/>
      </c>
      <c r="E33" s="32" t="str">
        <f aca="false">IF(S33="","",IF(INDEX(Entities!$J$6:$J$205,S33)="","",INDEX(Entities!$J$6:$J$205,S33)))</f>
        <v/>
      </c>
      <c r="F33" s="32" t="str">
        <f aca="false">IF(S33="","",IF(INDEX(Entities!$K$6:$K$205,S33)="","",INDEX(Entities!$K$6:$K$205,S33)))</f>
        <v/>
      </c>
      <c r="G33" s="32" t="str">
        <f aca="false">IF(S33="","",IF(INDEX(Entities!$L$6:$L$205,S33)="","",INDEX(Entities!$L$6:$L$205,S33)))</f>
        <v/>
      </c>
      <c r="H33" s="32" t="str">
        <f aca="false">IF(S33="","",IF(INDEX(Entities!$M$6:$M$205,S33)="","",INDEX(Entities!$M$6:$M$205,S33)))</f>
        <v/>
      </c>
      <c r="I33" s="32" t="str">
        <f aca="false">IF(S33="","",IF(INDEX(Entities!$N$6:$N$205,S33)="","",INDEX(Entities!$N$6:$N$205,S33)))</f>
        <v/>
      </c>
      <c r="J33" s="32" t="str">
        <f aca="false">IF(S33="","",IF(INDEX(Entities!$O$6:$O$205,S33)="","",INDEX(Entities!$O$6:$O$205,S33)))</f>
        <v/>
      </c>
      <c r="K33" s="32" t="str">
        <f aca="false">IF(S33="","",IF(INDEX(Entities!$P$6:$P$205,S33)="","",INDEX(Entities!$P$6:$P$205,S33)))</f>
        <v/>
      </c>
      <c r="L33" s="32" t="str">
        <f aca="false">IF(S33="","",IF(INDEX(Entities!$Q$6:$Q$205,S33)="","",INDEX(Entities!$Q$6:$Q$205,S33)))</f>
        <v/>
      </c>
      <c r="M33" s="32" t="str">
        <f aca="false">IF(S33="","",IF(INDEX(Entities!$R$6:$R$205,S33)="","",INDEX(Entities!$R$6:$R$205,S33)))</f>
        <v/>
      </c>
      <c r="N33" s="32" t="str">
        <f aca="false">IF(S33="","",IF(INDEX(Entities!$S$6:$S$205,S33)="","",INDEX(Entities!$S$6:$S$205,S33)))</f>
        <v/>
      </c>
      <c r="O33" s="32" t="str">
        <f aca="false">IF(S33="","",IF(INDEX(Entities!$T$6:$T$205,S33)="","",INDEX(Entities!$T$6:$T$205,S33)))</f>
        <v/>
      </c>
      <c r="P33" s="32" t="str">
        <f aca="false">IF(S33="","",IF(INDEX(Entities!$U$6:$U$205,S33)="","",INDEX(Entities!$U$6:$U$205,S33)))</f>
        <v/>
      </c>
      <c r="Q33" s="31" t="str">
        <f aca="false">IF(S33="","",IF(INDEX(Entities!$V$6:$V$205,S33)="","",INDEX(Entities!$V$6:$V$205,S33)))</f>
        <v/>
      </c>
      <c r="R33" s="0" t="str">
        <f aca="false">IFERROR(SMALL(Entities!$AR$6:$AR$205,28),"")</f>
        <v/>
      </c>
      <c r="S33" s="0" t="str">
        <f aca="false">IF(R33="","",MATCH(R33,Entities!$AR$6:$AR$205,0))</f>
        <v/>
      </c>
    </row>
    <row r="34" customFormat="false" ht="15" hidden="false" customHeight="false" outlineLevel="0" collapsed="false">
      <c r="A34" s="31" t="str">
        <f aca="false">IF(S34="","",IF(INDEX(Entities!$C$6:$C$205,S34)="","",INDEX(Entities!$C$6:$C$205,S34)))</f>
        <v/>
      </c>
      <c r="B34" s="31" t="str">
        <f aca="false">IF(S34="","",IF(INDEX(Entities!$B$6:$B$205,S34)="","",INDEX(Entities!$B$6:$B$205,S34)))</f>
        <v/>
      </c>
      <c r="C34" s="31" t="str">
        <f aca="false">IF(S34="","",IF(INDEX(Entities!$D$6:$D$205,S34)="","",INDEX(Entities!$D$6:$D$205,S34)))</f>
        <v/>
      </c>
      <c r="D34" s="32" t="str">
        <f aca="false">IF(S34="","",IF(INDEX(Entities!$I$6:$I$205,S34)="","",INDEX(Entities!$I$6:$I$205,S34)))</f>
        <v/>
      </c>
      <c r="E34" s="32" t="str">
        <f aca="false">IF(S34="","",IF(INDEX(Entities!$J$6:$J$205,S34)="","",INDEX(Entities!$J$6:$J$205,S34)))</f>
        <v/>
      </c>
      <c r="F34" s="32" t="str">
        <f aca="false">IF(S34="","",IF(INDEX(Entities!$K$6:$K$205,S34)="","",INDEX(Entities!$K$6:$K$205,S34)))</f>
        <v/>
      </c>
      <c r="G34" s="32" t="str">
        <f aca="false">IF(S34="","",IF(INDEX(Entities!$L$6:$L$205,S34)="","",INDEX(Entities!$L$6:$L$205,S34)))</f>
        <v/>
      </c>
      <c r="H34" s="32" t="str">
        <f aca="false">IF(S34="","",IF(INDEX(Entities!$M$6:$M$205,S34)="","",INDEX(Entities!$M$6:$M$205,S34)))</f>
        <v/>
      </c>
      <c r="I34" s="32" t="str">
        <f aca="false">IF(S34="","",IF(INDEX(Entities!$N$6:$N$205,S34)="","",INDEX(Entities!$N$6:$N$205,S34)))</f>
        <v/>
      </c>
      <c r="J34" s="32" t="str">
        <f aca="false">IF(S34="","",IF(INDEX(Entities!$O$6:$O$205,S34)="","",INDEX(Entities!$O$6:$O$205,S34)))</f>
        <v/>
      </c>
      <c r="K34" s="32" t="str">
        <f aca="false">IF(S34="","",IF(INDEX(Entities!$P$6:$P$205,S34)="","",INDEX(Entities!$P$6:$P$205,S34)))</f>
        <v/>
      </c>
      <c r="L34" s="32" t="str">
        <f aca="false">IF(S34="","",IF(INDEX(Entities!$Q$6:$Q$205,S34)="","",INDEX(Entities!$Q$6:$Q$205,S34)))</f>
        <v/>
      </c>
      <c r="M34" s="32" t="str">
        <f aca="false">IF(S34="","",IF(INDEX(Entities!$R$6:$R$205,S34)="","",INDEX(Entities!$R$6:$R$205,S34)))</f>
        <v/>
      </c>
      <c r="N34" s="32" t="str">
        <f aca="false">IF(S34="","",IF(INDEX(Entities!$S$6:$S$205,S34)="","",INDEX(Entities!$S$6:$S$205,S34)))</f>
        <v/>
      </c>
      <c r="O34" s="32" t="str">
        <f aca="false">IF(S34="","",IF(INDEX(Entities!$T$6:$T$205,S34)="","",INDEX(Entities!$T$6:$T$205,S34)))</f>
        <v/>
      </c>
      <c r="P34" s="32" t="str">
        <f aca="false">IF(S34="","",IF(INDEX(Entities!$U$6:$U$205,S34)="","",INDEX(Entities!$U$6:$U$205,S34)))</f>
        <v/>
      </c>
      <c r="Q34" s="31" t="str">
        <f aca="false">IF(S34="","",IF(INDEX(Entities!$V$6:$V$205,S34)="","",INDEX(Entities!$V$6:$V$205,S34)))</f>
        <v/>
      </c>
      <c r="R34" s="0" t="str">
        <f aca="false">IFERROR(SMALL(Entities!$AR$6:$AR$205,29),"")</f>
        <v/>
      </c>
      <c r="S34" s="0" t="str">
        <f aca="false">IF(R34="","",MATCH(R34,Entities!$AR$6:$AR$205,0))</f>
        <v/>
      </c>
    </row>
    <row r="35" customFormat="false" ht="15" hidden="false" customHeight="false" outlineLevel="0" collapsed="false">
      <c r="A35" s="31" t="str">
        <f aca="false">IF(S35="","",IF(INDEX(Entities!$C$6:$C$205,S35)="","",INDEX(Entities!$C$6:$C$205,S35)))</f>
        <v/>
      </c>
      <c r="B35" s="31" t="str">
        <f aca="false">IF(S35="","",IF(INDEX(Entities!$B$6:$B$205,S35)="","",INDEX(Entities!$B$6:$B$205,S35)))</f>
        <v/>
      </c>
      <c r="C35" s="31" t="str">
        <f aca="false">IF(S35="","",IF(INDEX(Entities!$D$6:$D$205,S35)="","",INDEX(Entities!$D$6:$D$205,S35)))</f>
        <v/>
      </c>
      <c r="D35" s="32" t="str">
        <f aca="false">IF(S35="","",IF(INDEX(Entities!$I$6:$I$205,S35)="","",INDEX(Entities!$I$6:$I$205,S35)))</f>
        <v/>
      </c>
      <c r="E35" s="32" t="str">
        <f aca="false">IF(S35="","",IF(INDEX(Entities!$J$6:$J$205,S35)="","",INDEX(Entities!$J$6:$J$205,S35)))</f>
        <v/>
      </c>
      <c r="F35" s="32" t="str">
        <f aca="false">IF(S35="","",IF(INDEX(Entities!$K$6:$K$205,S35)="","",INDEX(Entities!$K$6:$K$205,S35)))</f>
        <v/>
      </c>
      <c r="G35" s="32" t="str">
        <f aca="false">IF(S35="","",IF(INDEX(Entities!$L$6:$L$205,S35)="","",INDEX(Entities!$L$6:$L$205,S35)))</f>
        <v/>
      </c>
      <c r="H35" s="32" t="str">
        <f aca="false">IF(S35="","",IF(INDEX(Entities!$M$6:$M$205,S35)="","",INDEX(Entities!$M$6:$M$205,S35)))</f>
        <v/>
      </c>
      <c r="I35" s="32" t="str">
        <f aca="false">IF(S35="","",IF(INDEX(Entities!$N$6:$N$205,S35)="","",INDEX(Entities!$N$6:$N$205,S35)))</f>
        <v/>
      </c>
      <c r="J35" s="32" t="str">
        <f aca="false">IF(S35="","",IF(INDEX(Entities!$O$6:$O$205,S35)="","",INDEX(Entities!$O$6:$O$205,S35)))</f>
        <v/>
      </c>
      <c r="K35" s="32" t="str">
        <f aca="false">IF(S35="","",IF(INDEX(Entities!$P$6:$P$205,S35)="","",INDEX(Entities!$P$6:$P$205,S35)))</f>
        <v/>
      </c>
      <c r="L35" s="32" t="str">
        <f aca="false">IF(S35="","",IF(INDEX(Entities!$Q$6:$Q$205,S35)="","",INDEX(Entities!$Q$6:$Q$205,S35)))</f>
        <v/>
      </c>
      <c r="M35" s="32" t="str">
        <f aca="false">IF(S35="","",IF(INDEX(Entities!$R$6:$R$205,S35)="","",INDEX(Entities!$R$6:$R$205,S35)))</f>
        <v/>
      </c>
      <c r="N35" s="32" t="str">
        <f aca="false">IF(S35="","",IF(INDEX(Entities!$S$6:$S$205,S35)="","",INDEX(Entities!$S$6:$S$205,S35)))</f>
        <v/>
      </c>
      <c r="O35" s="32" t="str">
        <f aca="false">IF(S35="","",IF(INDEX(Entities!$T$6:$T$205,S35)="","",INDEX(Entities!$T$6:$T$205,S35)))</f>
        <v/>
      </c>
      <c r="P35" s="32" t="str">
        <f aca="false">IF(S35="","",IF(INDEX(Entities!$U$6:$U$205,S35)="","",INDEX(Entities!$U$6:$U$205,S35)))</f>
        <v/>
      </c>
      <c r="Q35" s="31" t="str">
        <f aca="false">IF(S35="","",IF(INDEX(Entities!$V$6:$V$205,S35)="","",INDEX(Entities!$V$6:$V$205,S35)))</f>
        <v/>
      </c>
      <c r="R35" s="0" t="str">
        <f aca="false">IFERROR(SMALL(Entities!$AR$6:$AR$205,30),"")</f>
        <v/>
      </c>
      <c r="S35" s="0" t="str">
        <f aca="false">IF(R35="","",MATCH(R35,Entities!$AR$6:$AR$205,0))</f>
        <v/>
      </c>
    </row>
    <row r="36" customFormat="false" ht="15" hidden="false" customHeight="false" outlineLevel="0" collapsed="false">
      <c r="A36" s="31" t="str">
        <f aca="false">IF(S36="","",IF(INDEX(Entities!$C$6:$C$205,S36)="","",INDEX(Entities!$C$6:$C$205,S36)))</f>
        <v/>
      </c>
      <c r="B36" s="31" t="str">
        <f aca="false">IF(S36="","",IF(INDEX(Entities!$B$6:$B$205,S36)="","",INDEX(Entities!$B$6:$B$205,S36)))</f>
        <v/>
      </c>
      <c r="C36" s="31" t="str">
        <f aca="false">IF(S36="","",IF(INDEX(Entities!$D$6:$D$205,S36)="","",INDEX(Entities!$D$6:$D$205,S36)))</f>
        <v/>
      </c>
      <c r="D36" s="32" t="str">
        <f aca="false">IF(S36="","",IF(INDEX(Entities!$I$6:$I$205,S36)="","",INDEX(Entities!$I$6:$I$205,S36)))</f>
        <v/>
      </c>
      <c r="E36" s="32" t="str">
        <f aca="false">IF(S36="","",IF(INDEX(Entities!$J$6:$J$205,S36)="","",INDEX(Entities!$J$6:$J$205,S36)))</f>
        <v/>
      </c>
      <c r="F36" s="32" t="str">
        <f aca="false">IF(S36="","",IF(INDEX(Entities!$K$6:$K$205,S36)="","",INDEX(Entities!$K$6:$K$205,S36)))</f>
        <v/>
      </c>
      <c r="G36" s="32" t="str">
        <f aca="false">IF(S36="","",IF(INDEX(Entities!$L$6:$L$205,S36)="","",INDEX(Entities!$L$6:$L$205,S36)))</f>
        <v/>
      </c>
      <c r="H36" s="32" t="str">
        <f aca="false">IF(S36="","",IF(INDEX(Entities!$M$6:$M$205,S36)="","",INDEX(Entities!$M$6:$M$205,S36)))</f>
        <v/>
      </c>
      <c r="I36" s="32" t="str">
        <f aca="false">IF(S36="","",IF(INDEX(Entities!$N$6:$N$205,S36)="","",INDEX(Entities!$N$6:$N$205,S36)))</f>
        <v/>
      </c>
      <c r="J36" s="32" t="str">
        <f aca="false">IF(S36="","",IF(INDEX(Entities!$O$6:$O$205,S36)="","",INDEX(Entities!$O$6:$O$205,S36)))</f>
        <v/>
      </c>
      <c r="K36" s="32" t="str">
        <f aca="false">IF(S36="","",IF(INDEX(Entities!$P$6:$P$205,S36)="","",INDEX(Entities!$P$6:$P$205,S36)))</f>
        <v/>
      </c>
      <c r="L36" s="32" t="str">
        <f aca="false">IF(S36="","",IF(INDEX(Entities!$Q$6:$Q$205,S36)="","",INDEX(Entities!$Q$6:$Q$205,S36)))</f>
        <v/>
      </c>
      <c r="M36" s="32" t="str">
        <f aca="false">IF(S36="","",IF(INDEX(Entities!$R$6:$R$205,S36)="","",INDEX(Entities!$R$6:$R$205,S36)))</f>
        <v/>
      </c>
      <c r="N36" s="32" t="str">
        <f aca="false">IF(S36="","",IF(INDEX(Entities!$S$6:$S$205,S36)="","",INDEX(Entities!$S$6:$S$205,S36)))</f>
        <v/>
      </c>
      <c r="O36" s="32" t="str">
        <f aca="false">IF(S36="","",IF(INDEX(Entities!$T$6:$T$205,S36)="","",INDEX(Entities!$T$6:$T$205,S36)))</f>
        <v/>
      </c>
      <c r="P36" s="32" t="str">
        <f aca="false">IF(S36="","",IF(INDEX(Entities!$U$6:$U$205,S36)="","",INDEX(Entities!$U$6:$U$205,S36)))</f>
        <v/>
      </c>
      <c r="Q36" s="31" t="str">
        <f aca="false">IF(S36="","",IF(INDEX(Entities!$V$6:$V$205,S36)="","",INDEX(Entities!$V$6:$V$205,S36)))</f>
        <v/>
      </c>
      <c r="R36" s="0" t="str">
        <f aca="false">IFERROR(SMALL(Entities!$AR$6:$AR$205,31),"")</f>
        <v/>
      </c>
      <c r="S36" s="0" t="str">
        <f aca="false">IF(R36="","",MATCH(R36,Entities!$AR$6:$AR$205,0))</f>
        <v/>
      </c>
    </row>
    <row r="37" customFormat="false" ht="15" hidden="false" customHeight="false" outlineLevel="0" collapsed="false">
      <c r="A37" s="31" t="str">
        <f aca="false">IF(S37="","",IF(INDEX(Entities!$C$6:$C$205,S37)="","",INDEX(Entities!$C$6:$C$205,S37)))</f>
        <v/>
      </c>
      <c r="B37" s="31" t="str">
        <f aca="false">IF(S37="","",IF(INDEX(Entities!$B$6:$B$205,S37)="","",INDEX(Entities!$B$6:$B$205,S37)))</f>
        <v/>
      </c>
      <c r="C37" s="31" t="str">
        <f aca="false">IF(S37="","",IF(INDEX(Entities!$D$6:$D$205,S37)="","",INDEX(Entities!$D$6:$D$205,S37)))</f>
        <v/>
      </c>
      <c r="D37" s="32" t="str">
        <f aca="false">IF(S37="","",IF(INDEX(Entities!$I$6:$I$205,S37)="","",INDEX(Entities!$I$6:$I$205,S37)))</f>
        <v/>
      </c>
      <c r="E37" s="32" t="str">
        <f aca="false">IF(S37="","",IF(INDEX(Entities!$J$6:$J$205,S37)="","",INDEX(Entities!$J$6:$J$205,S37)))</f>
        <v/>
      </c>
      <c r="F37" s="32" t="str">
        <f aca="false">IF(S37="","",IF(INDEX(Entities!$K$6:$K$205,S37)="","",INDEX(Entities!$K$6:$K$205,S37)))</f>
        <v/>
      </c>
      <c r="G37" s="32" t="str">
        <f aca="false">IF(S37="","",IF(INDEX(Entities!$L$6:$L$205,S37)="","",INDEX(Entities!$L$6:$L$205,S37)))</f>
        <v/>
      </c>
      <c r="H37" s="32" t="str">
        <f aca="false">IF(S37="","",IF(INDEX(Entities!$M$6:$M$205,S37)="","",INDEX(Entities!$M$6:$M$205,S37)))</f>
        <v/>
      </c>
      <c r="I37" s="32" t="str">
        <f aca="false">IF(S37="","",IF(INDEX(Entities!$N$6:$N$205,S37)="","",INDEX(Entities!$N$6:$N$205,S37)))</f>
        <v/>
      </c>
      <c r="J37" s="32" t="str">
        <f aca="false">IF(S37="","",IF(INDEX(Entities!$O$6:$O$205,S37)="","",INDEX(Entities!$O$6:$O$205,S37)))</f>
        <v/>
      </c>
      <c r="K37" s="32" t="str">
        <f aca="false">IF(S37="","",IF(INDEX(Entities!$P$6:$P$205,S37)="","",INDEX(Entities!$P$6:$P$205,S37)))</f>
        <v/>
      </c>
      <c r="L37" s="32" t="str">
        <f aca="false">IF(S37="","",IF(INDEX(Entities!$Q$6:$Q$205,S37)="","",INDEX(Entities!$Q$6:$Q$205,S37)))</f>
        <v/>
      </c>
      <c r="M37" s="32" t="str">
        <f aca="false">IF(S37="","",IF(INDEX(Entities!$R$6:$R$205,S37)="","",INDEX(Entities!$R$6:$R$205,S37)))</f>
        <v/>
      </c>
      <c r="N37" s="32" t="str">
        <f aca="false">IF(S37="","",IF(INDEX(Entities!$S$6:$S$205,S37)="","",INDEX(Entities!$S$6:$S$205,S37)))</f>
        <v/>
      </c>
      <c r="O37" s="32" t="str">
        <f aca="false">IF(S37="","",IF(INDEX(Entities!$T$6:$T$205,S37)="","",INDEX(Entities!$T$6:$T$205,S37)))</f>
        <v/>
      </c>
      <c r="P37" s="32" t="str">
        <f aca="false">IF(S37="","",IF(INDEX(Entities!$U$6:$U$205,S37)="","",INDEX(Entities!$U$6:$U$205,S37)))</f>
        <v/>
      </c>
      <c r="Q37" s="31" t="str">
        <f aca="false">IF(S37="","",IF(INDEX(Entities!$V$6:$V$205,S37)="","",INDEX(Entities!$V$6:$V$205,S37)))</f>
        <v/>
      </c>
      <c r="R37" s="0" t="str">
        <f aca="false">IFERROR(SMALL(Entities!$AR$6:$AR$205,32),"")</f>
        <v/>
      </c>
      <c r="S37" s="0" t="str">
        <f aca="false">IF(R37="","",MATCH(R37,Entities!$AR$6:$AR$205,0))</f>
        <v/>
      </c>
    </row>
    <row r="38" customFormat="false" ht="15" hidden="false" customHeight="false" outlineLevel="0" collapsed="false">
      <c r="A38" s="31" t="str">
        <f aca="false">IF(S38="","",IF(INDEX(Entities!$C$6:$C$205,S38)="","",INDEX(Entities!$C$6:$C$205,S38)))</f>
        <v/>
      </c>
      <c r="B38" s="31" t="str">
        <f aca="false">IF(S38="","",IF(INDEX(Entities!$B$6:$B$205,S38)="","",INDEX(Entities!$B$6:$B$205,S38)))</f>
        <v/>
      </c>
      <c r="C38" s="31" t="str">
        <f aca="false">IF(S38="","",IF(INDEX(Entities!$D$6:$D$205,S38)="","",INDEX(Entities!$D$6:$D$205,S38)))</f>
        <v/>
      </c>
      <c r="D38" s="32" t="str">
        <f aca="false">IF(S38="","",IF(INDEX(Entities!$I$6:$I$205,S38)="","",INDEX(Entities!$I$6:$I$205,S38)))</f>
        <v/>
      </c>
      <c r="E38" s="32" t="str">
        <f aca="false">IF(S38="","",IF(INDEX(Entities!$J$6:$J$205,S38)="","",INDEX(Entities!$J$6:$J$205,S38)))</f>
        <v/>
      </c>
      <c r="F38" s="32" t="str">
        <f aca="false">IF(S38="","",IF(INDEX(Entities!$K$6:$K$205,S38)="","",INDEX(Entities!$K$6:$K$205,S38)))</f>
        <v/>
      </c>
      <c r="G38" s="32" t="str">
        <f aca="false">IF(S38="","",IF(INDEX(Entities!$L$6:$L$205,S38)="","",INDEX(Entities!$L$6:$L$205,S38)))</f>
        <v/>
      </c>
      <c r="H38" s="32" t="str">
        <f aca="false">IF(S38="","",IF(INDEX(Entities!$M$6:$M$205,S38)="","",INDEX(Entities!$M$6:$M$205,S38)))</f>
        <v/>
      </c>
      <c r="I38" s="32" t="str">
        <f aca="false">IF(S38="","",IF(INDEX(Entities!$N$6:$N$205,S38)="","",INDEX(Entities!$N$6:$N$205,S38)))</f>
        <v/>
      </c>
      <c r="J38" s="32" t="str">
        <f aca="false">IF(S38="","",IF(INDEX(Entities!$O$6:$O$205,S38)="","",INDEX(Entities!$O$6:$O$205,S38)))</f>
        <v/>
      </c>
      <c r="K38" s="32" t="str">
        <f aca="false">IF(S38="","",IF(INDEX(Entities!$P$6:$P$205,S38)="","",INDEX(Entities!$P$6:$P$205,S38)))</f>
        <v/>
      </c>
      <c r="L38" s="32" t="str">
        <f aca="false">IF(S38="","",IF(INDEX(Entities!$Q$6:$Q$205,S38)="","",INDEX(Entities!$Q$6:$Q$205,S38)))</f>
        <v/>
      </c>
      <c r="M38" s="32" t="str">
        <f aca="false">IF(S38="","",IF(INDEX(Entities!$R$6:$R$205,S38)="","",INDEX(Entities!$R$6:$R$205,S38)))</f>
        <v/>
      </c>
      <c r="N38" s="32" t="str">
        <f aca="false">IF(S38="","",IF(INDEX(Entities!$S$6:$S$205,S38)="","",INDEX(Entities!$S$6:$S$205,S38)))</f>
        <v/>
      </c>
      <c r="O38" s="32" t="str">
        <f aca="false">IF(S38="","",IF(INDEX(Entities!$T$6:$T$205,S38)="","",INDEX(Entities!$T$6:$T$205,S38)))</f>
        <v/>
      </c>
      <c r="P38" s="32" t="str">
        <f aca="false">IF(S38="","",IF(INDEX(Entities!$U$6:$U$205,S38)="","",INDEX(Entities!$U$6:$U$205,S38)))</f>
        <v/>
      </c>
      <c r="Q38" s="31" t="str">
        <f aca="false">IF(S38="","",IF(INDEX(Entities!$V$6:$V$205,S38)="","",INDEX(Entities!$V$6:$V$205,S38)))</f>
        <v/>
      </c>
      <c r="R38" s="0" t="str">
        <f aca="false">IFERROR(SMALL(Entities!$AR$6:$AR$205,33),"")</f>
        <v/>
      </c>
      <c r="S38" s="0" t="str">
        <f aca="false">IF(R38="","",MATCH(R38,Entities!$AR$6:$AR$205,0))</f>
        <v/>
      </c>
    </row>
    <row r="39" customFormat="false" ht="15" hidden="false" customHeight="false" outlineLevel="0" collapsed="false">
      <c r="A39" s="31" t="str">
        <f aca="false">IF(S39="","",IF(INDEX(Entities!$C$6:$C$205,S39)="","",INDEX(Entities!$C$6:$C$205,S39)))</f>
        <v/>
      </c>
      <c r="B39" s="31" t="str">
        <f aca="false">IF(S39="","",IF(INDEX(Entities!$B$6:$B$205,S39)="","",INDEX(Entities!$B$6:$B$205,S39)))</f>
        <v/>
      </c>
      <c r="C39" s="31" t="str">
        <f aca="false">IF(S39="","",IF(INDEX(Entities!$D$6:$D$205,S39)="","",INDEX(Entities!$D$6:$D$205,S39)))</f>
        <v/>
      </c>
      <c r="D39" s="32" t="str">
        <f aca="false">IF(S39="","",IF(INDEX(Entities!$I$6:$I$205,S39)="","",INDEX(Entities!$I$6:$I$205,S39)))</f>
        <v/>
      </c>
      <c r="E39" s="32" t="str">
        <f aca="false">IF(S39="","",IF(INDEX(Entities!$J$6:$J$205,S39)="","",INDEX(Entities!$J$6:$J$205,S39)))</f>
        <v/>
      </c>
      <c r="F39" s="32" t="str">
        <f aca="false">IF(S39="","",IF(INDEX(Entities!$K$6:$K$205,S39)="","",INDEX(Entities!$K$6:$K$205,S39)))</f>
        <v/>
      </c>
      <c r="G39" s="32" t="str">
        <f aca="false">IF(S39="","",IF(INDEX(Entities!$L$6:$L$205,S39)="","",INDEX(Entities!$L$6:$L$205,S39)))</f>
        <v/>
      </c>
      <c r="H39" s="32" t="str">
        <f aca="false">IF(S39="","",IF(INDEX(Entities!$M$6:$M$205,S39)="","",INDEX(Entities!$M$6:$M$205,S39)))</f>
        <v/>
      </c>
      <c r="I39" s="32" t="str">
        <f aca="false">IF(S39="","",IF(INDEX(Entities!$N$6:$N$205,S39)="","",INDEX(Entities!$N$6:$N$205,S39)))</f>
        <v/>
      </c>
      <c r="J39" s="32" t="str">
        <f aca="false">IF(S39="","",IF(INDEX(Entities!$O$6:$O$205,S39)="","",INDEX(Entities!$O$6:$O$205,S39)))</f>
        <v/>
      </c>
      <c r="K39" s="32" t="str">
        <f aca="false">IF(S39="","",IF(INDEX(Entities!$P$6:$P$205,S39)="","",INDEX(Entities!$P$6:$P$205,S39)))</f>
        <v/>
      </c>
      <c r="L39" s="32" t="str">
        <f aca="false">IF(S39="","",IF(INDEX(Entities!$Q$6:$Q$205,S39)="","",INDEX(Entities!$Q$6:$Q$205,S39)))</f>
        <v/>
      </c>
      <c r="M39" s="32" t="str">
        <f aca="false">IF(S39="","",IF(INDEX(Entities!$R$6:$R$205,S39)="","",INDEX(Entities!$R$6:$R$205,S39)))</f>
        <v/>
      </c>
      <c r="N39" s="32" t="str">
        <f aca="false">IF(S39="","",IF(INDEX(Entities!$S$6:$S$205,S39)="","",INDEX(Entities!$S$6:$S$205,S39)))</f>
        <v/>
      </c>
      <c r="O39" s="32" t="str">
        <f aca="false">IF(S39="","",IF(INDEX(Entities!$T$6:$T$205,S39)="","",INDEX(Entities!$T$6:$T$205,S39)))</f>
        <v/>
      </c>
      <c r="P39" s="32" t="str">
        <f aca="false">IF(S39="","",IF(INDEX(Entities!$U$6:$U$205,S39)="","",INDEX(Entities!$U$6:$U$205,S39)))</f>
        <v/>
      </c>
      <c r="Q39" s="31" t="str">
        <f aca="false">IF(S39="","",IF(INDEX(Entities!$V$6:$V$205,S39)="","",INDEX(Entities!$V$6:$V$205,S39)))</f>
        <v/>
      </c>
      <c r="R39" s="0" t="str">
        <f aca="false">IFERROR(SMALL(Entities!$AR$6:$AR$205,34),"")</f>
        <v/>
      </c>
      <c r="S39" s="0" t="str">
        <f aca="false">IF(R39="","",MATCH(R39,Entities!$AR$6:$AR$205,0))</f>
        <v/>
      </c>
    </row>
    <row r="40" customFormat="false" ht="15" hidden="false" customHeight="false" outlineLevel="0" collapsed="false">
      <c r="A40" s="31" t="str">
        <f aca="false">IF(S40="","",IF(INDEX(Entities!$C$6:$C$205,S40)="","",INDEX(Entities!$C$6:$C$205,S40)))</f>
        <v/>
      </c>
      <c r="B40" s="31" t="str">
        <f aca="false">IF(S40="","",IF(INDEX(Entities!$B$6:$B$205,S40)="","",INDEX(Entities!$B$6:$B$205,S40)))</f>
        <v/>
      </c>
      <c r="C40" s="31" t="str">
        <f aca="false">IF(S40="","",IF(INDEX(Entities!$D$6:$D$205,S40)="","",INDEX(Entities!$D$6:$D$205,S40)))</f>
        <v/>
      </c>
      <c r="D40" s="32" t="str">
        <f aca="false">IF(S40="","",IF(INDEX(Entities!$I$6:$I$205,S40)="","",INDEX(Entities!$I$6:$I$205,S40)))</f>
        <v/>
      </c>
      <c r="E40" s="32" t="str">
        <f aca="false">IF(S40="","",IF(INDEX(Entities!$J$6:$J$205,S40)="","",INDEX(Entities!$J$6:$J$205,S40)))</f>
        <v/>
      </c>
      <c r="F40" s="32" t="str">
        <f aca="false">IF(S40="","",IF(INDEX(Entities!$K$6:$K$205,S40)="","",INDEX(Entities!$K$6:$K$205,S40)))</f>
        <v/>
      </c>
      <c r="G40" s="32" t="str">
        <f aca="false">IF(S40="","",IF(INDEX(Entities!$L$6:$L$205,S40)="","",INDEX(Entities!$L$6:$L$205,S40)))</f>
        <v/>
      </c>
      <c r="H40" s="32" t="str">
        <f aca="false">IF(S40="","",IF(INDEX(Entities!$M$6:$M$205,S40)="","",INDEX(Entities!$M$6:$M$205,S40)))</f>
        <v/>
      </c>
      <c r="I40" s="32" t="str">
        <f aca="false">IF(S40="","",IF(INDEX(Entities!$N$6:$N$205,S40)="","",INDEX(Entities!$N$6:$N$205,S40)))</f>
        <v/>
      </c>
      <c r="J40" s="32" t="str">
        <f aca="false">IF(S40="","",IF(INDEX(Entities!$O$6:$O$205,S40)="","",INDEX(Entities!$O$6:$O$205,S40)))</f>
        <v/>
      </c>
      <c r="K40" s="32" t="str">
        <f aca="false">IF(S40="","",IF(INDEX(Entities!$P$6:$P$205,S40)="","",INDEX(Entities!$P$6:$P$205,S40)))</f>
        <v/>
      </c>
      <c r="L40" s="32" t="str">
        <f aca="false">IF(S40="","",IF(INDEX(Entities!$Q$6:$Q$205,S40)="","",INDEX(Entities!$Q$6:$Q$205,S40)))</f>
        <v/>
      </c>
      <c r="M40" s="32" t="str">
        <f aca="false">IF(S40="","",IF(INDEX(Entities!$R$6:$R$205,S40)="","",INDEX(Entities!$R$6:$R$205,S40)))</f>
        <v/>
      </c>
      <c r="N40" s="32" t="str">
        <f aca="false">IF(S40="","",IF(INDEX(Entities!$S$6:$S$205,S40)="","",INDEX(Entities!$S$6:$S$205,S40)))</f>
        <v/>
      </c>
      <c r="O40" s="32" t="str">
        <f aca="false">IF(S40="","",IF(INDEX(Entities!$T$6:$T$205,S40)="","",INDEX(Entities!$T$6:$T$205,S40)))</f>
        <v/>
      </c>
      <c r="P40" s="32" t="str">
        <f aca="false">IF(S40="","",IF(INDEX(Entities!$U$6:$U$205,S40)="","",INDEX(Entities!$U$6:$U$205,S40)))</f>
        <v/>
      </c>
      <c r="Q40" s="31" t="str">
        <f aca="false">IF(S40="","",IF(INDEX(Entities!$V$6:$V$205,S40)="","",INDEX(Entities!$V$6:$V$205,S40)))</f>
        <v/>
      </c>
      <c r="R40" s="0" t="str">
        <f aca="false">IFERROR(SMALL(Entities!$AR$6:$AR$205,35),"")</f>
        <v/>
      </c>
      <c r="S40" s="0" t="str">
        <f aca="false">IF(R40="","",MATCH(R40,Entities!$AR$6:$AR$205,0))</f>
        <v/>
      </c>
    </row>
    <row r="41" customFormat="false" ht="15" hidden="false" customHeight="false" outlineLevel="0" collapsed="false">
      <c r="A41" s="31" t="str">
        <f aca="false">IF(S41="","",IF(INDEX(Entities!$C$6:$C$205,S41)="","",INDEX(Entities!$C$6:$C$205,S41)))</f>
        <v/>
      </c>
      <c r="B41" s="31" t="str">
        <f aca="false">IF(S41="","",IF(INDEX(Entities!$B$6:$B$205,S41)="","",INDEX(Entities!$B$6:$B$205,S41)))</f>
        <v/>
      </c>
      <c r="C41" s="31" t="str">
        <f aca="false">IF(S41="","",IF(INDEX(Entities!$D$6:$D$205,S41)="","",INDEX(Entities!$D$6:$D$205,S41)))</f>
        <v/>
      </c>
      <c r="D41" s="32" t="str">
        <f aca="false">IF(S41="","",IF(INDEX(Entities!$I$6:$I$205,S41)="","",INDEX(Entities!$I$6:$I$205,S41)))</f>
        <v/>
      </c>
      <c r="E41" s="32" t="str">
        <f aca="false">IF(S41="","",IF(INDEX(Entities!$J$6:$J$205,S41)="","",INDEX(Entities!$J$6:$J$205,S41)))</f>
        <v/>
      </c>
      <c r="F41" s="32" t="str">
        <f aca="false">IF(S41="","",IF(INDEX(Entities!$K$6:$K$205,S41)="","",INDEX(Entities!$K$6:$K$205,S41)))</f>
        <v/>
      </c>
      <c r="G41" s="32" t="str">
        <f aca="false">IF(S41="","",IF(INDEX(Entities!$L$6:$L$205,S41)="","",INDEX(Entities!$L$6:$L$205,S41)))</f>
        <v/>
      </c>
      <c r="H41" s="32" t="str">
        <f aca="false">IF(S41="","",IF(INDEX(Entities!$M$6:$M$205,S41)="","",INDEX(Entities!$M$6:$M$205,S41)))</f>
        <v/>
      </c>
      <c r="I41" s="32" t="str">
        <f aca="false">IF(S41="","",IF(INDEX(Entities!$N$6:$N$205,S41)="","",INDEX(Entities!$N$6:$N$205,S41)))</f>
        <v/>
      </c>
      <c r="J41" s="32" t="str">
        <f aca="false">IF(S41="","",IF(INDEX(Entities!$O$6:$O$205,S41)="","",INDEX(Entities!$O$6:$O$205,S41)))</f>
        <v/>
      </c>
      <c r="K41" s="32" t="str">
        <f aca="false">IF(S41="","",IF(INDEX(Entities!$P$6:$P$205,S41)="","",INDEX(Entities!$P$6:$P$205,S41)))</f>
        <v/>
      </c>
      <c r="L41" s="32" t="str">
        <f aca="false">IF(S41="","",IF(INDEX(Entities!$Q$6:$Q$205,S41)="","",INDEX(Entities!$Q$6:$Q$205,S41)))</f>
        <v/>
      </c>
      <c r="M41" s="32" t="str">
        <f aca="false">IF(S41="","",IF(INDEX(Entities!$R$6:$R$205,S41)="","",INDEX(Entities!$R$6:$R$205,S41)))</f>
        <v/>
      </c>
      <c r="N41" s="32" t="str">
        <f aca="false">IF(S41="","",IF(INDEX(Entities!$S$6:$S$205,S41)="","",INDEX(Entities!$S$6:$S$205,S41)))</f>
        <v/>
      </c>
      <c r="O41" s="32" t="str">
        <f aca="false">IF(S41="","",IF(INDEX(Entities!$T$6:$T$205,S41)="","",INDEX(Entities!$T$6:$T$205,S41)))</f>
        <v/>
      </c>
      <c r="P41" s="32" t="str">
        <f aca="false">IF(S41="","",IF(INDEX(Entities!$U$6:$U$205,S41)="","",INDEX(Entities!$U$6:$U$205,S41)))</f>
        <v/>
      </c>
      <c r="Q41" s="31" t="str">
        <f aca="false">IF(S41="","",IF(INDEX(Entities!$V$6:$V$205,S41)="","",INDEX(Entities!$V$6:$V$205,S41)))</f>
        <v/>
      </c>
      <c r="R41" s="0" t="str">
        <f aca="false">IFERROR(SMALL(Entities!$AR$6:$AR$205,36),"")</f>
        <v/>
      </c>
      <c r="S41" s="0" t="str">
        <f aca="false">IF(R41="","",MATCH(R41,Entities!$AR$6:$AR$205,0))</f>
        <v/>
      </c>
    </row>
    <row r="42" customFormat="false" ht="15" hidden="false" customHeight="false" outlineLevel="0" collapsed="false">
      <c r="A42" s="31" t="str">
        <f aca="false">IF(S42="","",IF(INDEX(Entities!$C$6:$C$205,S42)="","",INDEX(Entities!$C$6:$C$205,S42)))</f>
        <v/>
      </c>
      <c r="B42" s="31" t="str">
        <f aca="false">IF(S42="","",IF(INDEX(Entities!$B$6:$B$205,S42)="","",INDEX(Entities!$B$6:$B$205,S42)))</f>
        <v/>
      </c>
      <c r="C42" s="31" t="str">
        <f aca="false">IF(S42="","",IF(INDEX(Entities!$D$6:$D$205,S42)="","",INDEX(Entities!$D$6:$D$205,S42)))</f>
        <v/>
      </c>
      <c r="D42" s="32" t="str">
        <f aca="false">IF(S42="","",IF(INDEX(Entities!$I$6:$I$205,S42)="","",INDEX(Entities!$I$6:$I$205,S42)))</f>
        <v/>
      </c>
      <c r="E42" s="32" t="str">
        <f aca="false">IF(S42="","",IF(INDEX(Entities!$J$6:$J$205,S42)="","",INDEX(Entities!$J$6:$J$205,S42)))</f>
        <v/>
      </c>
      <c r="F42" s="32" t="str">
        <f aca="false">IF(S42="","",IF(INDEX(Entities!$K$6:$K$205,S42)="","",INDEX(Entities!$K$6:$K$205,S42)))</f>
        <v/>
      </c>
      <c r="G42" s="32" t="str">
        <f aca="false">IF(S42="","",IF(INDEX(Entities!$L$6:$L$205,S42)="","",INDEX(Entities!$L$6:$L$205,S42)))</f>
        <v/>
      </c>
      <c r="H42" s="32" t="str">
        <f aca="false">IF(S42="","",IF(INDEX(Entities!$M$6:$M$205,S42)="","",INDEX(Entities!$M$6:$M$205,S42)))</f>
        <v/>
      </c>
      <c r="I42" s="32" t="str">
        <f aca="false">IF(S42="","",IF(INDEX(Entities!$N$6:$N$205,S42)="","",INDEX(Entities!$N$6:$N$205,S42)))</f>
        <v/>
      </c>
      <c r="J42" s="32" t="str">
        <f aca="false">IF(S42="","",IF(INDEX(Entities!$O$6:$O$205,S42)="","",INDEX(Entities!$O$6:$O$205,S42)))</f>
        <v/>
      </c>
      <c r="K42" s="32" t="str">
        <f aca="false">IF(S42="","",IF(INDEX(Entities!$P$6:$P$205,S42)="","",INDEX(Entities!$P$6:$P$205,S42)))</f>
        <v/>
      </c>
      <c r="L42" s="32" t="str">
        <f aca="false">IF(S42="","",IF(INDEX(Entities!$Q$6:$Q$205,S42)="","",INDEX(Entities!$Q$6:$Q$205,S42)))</f>
        <v/>
      </c>
      <c r="M42" s="32" t="str">
        <f aca="false">IF(S42="","",IF(INDEX(Entities!$R$6:$R$205,S42)="","",INDEX(Entities!$R$6:$R$205,S42)))</f>
        <v/>
      </c>
      <c r="N42" s="32" t="str">
        <f aca="false">IF(S42="","",IF(INDEX(Entities!$S$6:$S$205,S42)="","",INDEX(Entities!$S$6:$S$205,S42)))</f>
        <v/>
      </c>
      <c r="O42" s="32" t="str">
        <f aca="false">IF(S42="","",IF(INDEX(Entities!$T$6:$T$205,S42)="","",INDEX(Entities!$T$6:$T$205,S42)))</f>
        <v/>
      </c>
      <c r="P42" s="32" t="str">
        <f aca="false">IF(S42="","",IF(INDEX(Entities!$U$6:$U$205,S42)="","",INDEX(Entities!$U$6:$U$205,S42)))</f>
        <v/>
      </c>
      <c r="Q42" s="31" t="str">
        <f aca="false">IF(S42="","",IF(INDEX(Entities!$V$6:$V$205,S42)="","",INDEX(Entities!$V$6:$V$205,S42)))</f>
        <v/>
      </c>
      <c r="R42" s="0" t="str">
        <f aca="false">IFERROR(SMALL(Entities!$AR$6:$AR$205,37),"")</f>
        <v/>
      </c>
      <c r="S42" s="0" t="str">
        <f aca="false">IF(R42="","",MATCH(R42,Entities!$AR$6:$AR$205,0))</f>
        <v/>
      </c>
    </row>
    <row r="43" customFormat="false" ht="15" hidden="false" customHeight="false" outlineLevel="0" collapsed="false">
      <c r="A43" s="31" t="str">
        <f aca="false">IF(S43="","",IF(INDEX(Entities!$C$6:$C$205,S43)="","",INDEX(Entities!$C$6:$C$205,S43)))</f>
        <v/>
      </c>
      <c r="B43" s="31" t="str">
        <f aca="false">IF(S43="","",IF(INDEX(Entities!$B$6:$B$205,S43)="","",INDEX(Entities!$B$6:$B$205,S43)))</f>
        <v/>
      </c>
      <c r="C43" s="31" t="str">
        <f aca="false">IF(S43="","",IF(INDEX(Entities!$D$6:$D$205,S43)="","",INDEX(Entities!$D$6:$D$205,S43)))</f>
        <v/>
      </c>
      <c r="D43" s="32" t="str">
        <f aca="false">IF(S43="","",IF(INDEX(Entities!$I$6:$I$205,S43)="","",INDEX(Entities!$I$6:$I$205,S43)))</f>
        <v/>
      </c>
      <c r="E43" s="32" t="str">
        <f aca="false">IF(S43="","",IF(INDEX(Entities!$J$6:$J$205,S43)="","",INDEX(Entities!$J$6:$J$205,S43)))</f>
        <v/>
      </c>
      <c r="F43" s="32" t="str">
        <f aca="false">IF(S43="","",IF(INDEX(Entities!$K$6:$K$205,S43)="","",INDEX(Entities!$K$6:$K$205,S43)))</f>
        <v/>
      </c>
      <c r="G43" s="32" t="str">
        <f aca="false">IF(S43="","",IF(INDEX(Entities!$L$6:$L$205,S43)="","",INDEX(Entities!$L$6:$L$205,S43)))</f>
        <v/>
      </c>
      <c r="H43" s="32" t="str">
        <f aca="false">IF(S43="","",IF(INDEX(Entities!$M$6:$M$205,S43)="","",INDEX(Entities!$M$6:$M$205,S43)))</f>
        <v/>
      </c>
      <c r="I43" s="32" t="str">
        <f aca="false">IF(S43="","",IF(INDEX(Entities!$N$6:$N$205,S43)="","",INDEX(Entities!$N$6:$N$205,S43)))</f>
        <v/>
      </c>
      <c r="J43" s="32" t="str">
        <f aca="false">IF(S43="","",IF(INDEX(Entities!$O$6:$O$205,S43)="","",INDEX(Entities!$O$6:$O$205,S43)))</f>
        <v/>
      </c>
      <c r="K43" s="32" t="str">
        <f aca="false">IF(S43="","",IF(INDEX(Entities!$P$6:$P$205,S43)="","",INDEX(Entities!$P$6:$P$205,S43)))</f>
        <v/>
      </c>
      <c r="L43" s="32" t="str">
        <f aca="false">IF(S43="","",IF(INDEX(Entities!$Q$6:$Q$205,S43)="","",INDEX(Entities!$Q$6:$Q$205,S43)))</f>
        <v/>
      </c>
      <c r="M43" s="32" t="str">
        <f aca="false">IF(S43="","",IF(INDEX(Entities!$R$6:$R$205,S43)="","",INDEX(Entities!$R$6:$R$205,S43)))</f>
        <v/>
      </c>
      <c r="N43" s="32" t="str">
        <f aca="false">IF(S43="","",IF(INDEX(Entities!$S$6:$S$205,S43)="","",INDEX(Entities!$S$6:$S$205,S43)))</f>
        <v/>
      </c>
      <c r="O43" s="32" t="str">
        <f aca="false">IF(S43="","",IF(INDEX(Entities!$T$6:$T$205,S43)="","",INDEX(Entities!$T$6:$T$205,S43)))</f>
        <v/>
      </c>
      <c r="P43" s="32" t="str">
        <f aca="false">IF(S43="","",IF(INDEX(Entities!$U$6:$U$205,S43)="","",INDEX(Entities!$U$6:$U$205,S43)))</f>
        <v/>
      </c>
      <c r="Q43" s="31" t="str">
        <f aca="false">IF(S43="","",IF(INDEX(Entities!$V$6:$V$205,S43)="","",INDEX(Entities!$V$6:$V$205,S43)))</f>
        <v/>
      </c>
      <c r="R43" s="0" t="str">
        <f aca="false">IFERROR(SMALL(Entities!$AR$6:$AR$205,38),"")</f>
        <v/>
      </c>
      <c r="S43" s="0" t="str">
        <f aca="false">IF(R43="","",MATCH(R43,Entities!$AR$6:$AR$205,0))</f>
        <v/>
      </c>
    </row>
    <row r="44" customFormat="false" ht="15" hidden="false" customHeight="false" outlineLevel="0" collapsed="false">
      <c r="A44" s="31" t="str">
        <f aca="false">IF(S44="","",IF(INDEX(Entities!$C$6:$C$205,S44)="","",INDEX(Entities!$C$6:$C$205,S44)))</f>
        <v/>
      </c>
      <c r="B44" s="31" t="str">
        <f aca="false">IF(S44="","",IF(INDEX(Entities!$B$6:$B$205,S44)="","",INDEX(Entities!$B$6:$B$205,S44)))</f>
        <v/>
      </c>
      <c r="C44" s="31" t="str">
        <f aca="false">IF(S44="","",IF(INDEX(Entities!$D$6:$D$205,S44)="","",INDEX(Entities!$D$6:$D$205,S44)))</f>
        <v/>
      </c>
      <c r="D44" s="32" t="str">
        <f aca="false">IF(S44="","",IF(INDEX(Entities!$I$6:$I$205,S44)="","",INDEX(Entities!$I$6:$I$205,S44)))</f>
        <v/>
      </c>
      <c r="E44" s="32" t="str">
        <f aca="false">IF(S44="","",IF(INDEX(Entities!$J$6:$J$205,S44)="","",INDEX(Entities!$J$6:$J$205,S44)))</f>
        <v/>
      </c>
      <c r="F44" s="32" t="str">
        <f aca="false">IF(S44="","",IF(INDEX(Entities!$K$6:$K$205,S44)="","",INDEX(Entities!$K$6:$K$205,S44)))</f>
        <v/>
      </c>
      <c r="G44" s="32" t="str">
        <f aca="false">IF(S44="","",IF(INDEX(Entities!$L$6:$L$205,S44)="","",INDEX(Entities!$L$6:$L$205,S44)))</f>
        <v/>
      </c>
      <c r="H44" s="32" t="str">
        <f aca="false">IF(S44="","",IF(INDEX(Entities!$M$6:$M$205,S44)="","",INDEX(Entities!$M$6:$M$205,S44)))</f>
        <v/>
      </c>
      <c r="I44" s="32" t="str">
        <f aca="false">IF(S44="","",IF(INDEX(Entities!$N$6:$N$205,S44)="","",INDEX(Entities!$N$6:$N$205,S44)))</f>
        <v/>
      </c>
      <c r="J44" s="32" t="str">
        <f aca="false">IF(S44="","",IF(INDEX(Entities!$O$6:$O$205,S44)="","",INDEX(Entities!$O$6:$O$205,S44)))</f>
        <v/>
      </c>
      <c r="K44" s="32" t="str">
        <f aca="false">IF(S44="","",IF(INDEX(Entities!$P$6:$P$205,S44)="","",INDEX(Entities!$P$6:$P$205,S44)))</f>
        <v/>
      </c>
      <c r="L44" s="32" t="str">
        <f aca="false">IF(S44="","",IF(INDEX(Entities!$Q$6:$Q$205,S44)="","",INDEX(Entities!$Q$6:$Q$205,S44)))</f>
        <v/>
      </c>
      <c r="M44" s="32" t="str">
        <f aca="false">IF(S44="","",IF(INDEX(Entities!$R$6:$R$205,S44)="","",INDEX(Entities!$R$6:$R$205,S44)))</f>
        <v/>
      </c>
      <c r="N44" s="32" t="str">
        <f aca="false">IF(S44="","",IF(INDEX(Entities!$S$6:$S$205,S44)="","",INDEX(Entities!$S$6:$S$205,S44)))</f>
        <v/>
      </c>
      <c r="O44" s="32" t="str">
        <f aca="false">IF(S44="","",IF(INDEX(Entities!$T$6:$T$205,S44)="","",INDEX(Entities!$T$6:$T$205,S44)))</f>
        <v/>
      </c>
      <c r="P44" s="32" t="str">
        <f aca="false">IF(S44="","",IF(INDEX(Entities!$U$6:$U$205,S44)="","",INDEX(Entities!$U$6:$U$205,S44)))</f>
        <v/>
      </c>
      <c r="Q44" s="31" t="str">
        <f aca="false">IF(S44="","",IF(INDEX(Entities!$V$6:$V$205,S44)="","",INDEX(Entities!$V$6:$V$205,S44)))</f>
        <v/>
      </c>
      <c r="R44" s="0" t="str">
        <f aca="false">IFERROR(SMALL(Entities!$AR$6:$AR$205,39),"")</f>
        <v/>
      </c>
      <c r="S44" s="0" t="str">
        <f aca="false">IF(R44="","",MATCH(R44,Entities!$AR$6:$AR$205,0))</f>
        <v/>
      </c>
    </row>
    <row r="45" customFormat="false" ht="15" hidden="false" customHeight="false" outlineLevel="0" collapsed="false">
      <c r="A45" s="31" t="str">
        <f aca="false">IF(S45="","",IF(INDEX(Entities!$C$6:$C$205,S45)="","",INDEX(Entities!$C$6:$C$205,S45)))</f>
        <v/>
      </c>
      <c r="B45" s="31" t="str">
        <f aca="false">IF(S45="","",IF(INDEX(Entities!$B$6:$B$205,S45)="","",INDEX(Entities!$B$6:$B$205,S45)))</f>
        <v/>
      </c>
      <c r="C45" s="31" t="str">
        <f aca="false">IF(S45="","",IF(INDEX(Entities!$D$6:$D$205,S45)="","",INDEX(Entities!$D$6:$D$205,S45)))</f>
        <v/>
      </c>
      <c r="D45" s="32" t="str">
        <f aca="false">IF(S45="","",IF(INDEX(Entities!$I$6:$I$205,S45)="","",INDEX(Entities!$I$6:$I$205,S45)))</f>
        <v/>
      </c>
      <c r="E45" s="32" t="str">
        <f aca="false">IF(S45="","",IF(INDEX(Entities!$J$6:$J$205,S45)="","",INDEX(Entities!$J$6:$J$205,S45)))</f>
        <v/>
      </c>
      <c r="F45" s="32" t="str">
        <f aca="false">IF(S45="","",IF(INDEX(Entities!$K$6:$K$205,S45)="","",INDEX(Entities!$K$6:$K$205,S45)))</f>
        <v/>
      </c>
      <c r="G45" s="32" t="str">
        <f aca="false">IF(S45="","",IF(INDEX(Entities!$L$6:$L$205,S45)="","",INDEX(Entities!$L$6:$L$205,S45)))</f>
        <v/>
      </c>
      <c r="H45" s="32" t="str">
        <f aca="false">IF(S45="","",IF(INDEX(Entities!$M$6:$M$205,S45)="","",INDEX(Entities!$M$6:$M$205,S45)))</f>
        <v/>
      </c>
      <c r="I45" s="32" t="str">
        <f aca="false">IF(S45="","",IF(INDEX(Entities!$N$6:$N$205,S45)="","",INDEX(Entities!$N$6:$N$205,S45)))</f>
        <v/>
      </c>
      <c r="J45" s="32" t="str">
        <f aca="false">IF(S45="","",IF(INDEX(Entities!$O$6:$O$205,S45)="","",INDEX(Entities!$O$6:$O$205,S45)))</f>
        <v/>
      </c>
      <c r="K45" s="32" t="str">
        <f aca="false">IF(S45="","",IF(INDEX(Entities!$P$6:$P$205,S45)="","",INDEX(Entities!$P$6:$P$205,S45)))</f>
        <v/>
      </c>
      <c r="L45" s="32" t="str">
        <f aca="false">IF(S45="","",IF(INDEX(Entities!$Q$6:$Q$205,S45)="","",INDEX(Entities!$Q$6:$Q$205,S45)))</f>
        <v/>
      </c>
      <c r="M45" s="32" t="str">
        <f aca="false">IF(S45="","",IF(INDEX(Entities!$R$6:$R$205,S45)="","",INDEX(Entities!$R$6:$R$205,S45)))</f>
        <v/>
      </c>
      <c r="N45" s="32" t="str">
        <f aca="false">IF(S45="","",IF(INDEX(Entities!$S$6:$S$205,S45)="","",INDEX(Entities!$S$6:$S$205,S45)))</f>
        <v/>
      </c>
      <c r="O45" s="32" t="str">
        <f aca="false">IF(S45="","",IF(INDEX(Entities!$T$6:$T$205,S45)="","",INDEX(Entities!$T$6:$T$205,S45)))</f>
        <v/>
      </c>
      <c r="P45" s="32" t="str">
        <f aca="false">IF(S45="","",IF(INDEX(Entities!$U$6:$U$205,S45)="","",INDEX(Entities!$U$6:$U$205,S45)))</f>
        <v/>
      </c>
      <c r="Q45" s="31" t="str">
        <f aca="false">IF(S45="","",IF(INDEX(Entities!$V$6:$V$205,S45)="","",INDEX(Entities!$V$6:$V$205,S45)))</f>
        <v/>
      </c>
      <c r="R45" s="0" t="str">
        <f aca="false">IFERROR(SMALL(Entities!$AR$6:$AR$205,40),"")</f>
        <v/>
      </c>
      <c r="S45" s="0" t="str">
        <f aca="false">IF(R45="","",MATCH(R45,Entities!$AR$6:$AR$205,0))</f>
        <v/>
      </c>
    </row>
    <row r="46" customFormat="false" ht="15" hidden="false" customHeight="false" outlineLevel="0" collapsed="false">
      <c r="A46" s="31" t="str">
        <f aca="false">IF(S46="","",IF(INDEX(Entities!$C$6:$C$205,S46)="","",INDEX(Entities!$C$6:$C$205,S46)))</f>
        <v/>
      </c>
      <c r="B46" s="31" t="str">
        <f aca="false">IF(S46="","",IF(INDEX(Entities!$B$6:$B$205,S46)="","",INDEX(Entities!$B$6:$B$205,S46)))</f>
        <v/>
      </c>
      <c r="C46" s="31" t="str">
        <f aca="false">IF(S46="","",IF(INDEX(Entities!$D$6:$D$205,S46)="","",INDEX(Entities!$D$6:$D$205,S46)))</f>
        <v/>
      </c>
      <c r="D46" s="32" t="str">
        <f aca="false">IF(S46="","",IF(INDEX(Entities!$I$6:$I$205,S46)="","",INDEX(Entities!$I$6:$I$205,S46)))</f>
        <v/>
      </c>
      <c r="E46" s="32" t="str">
        <f aca="false">IF(S46="","",IF(INDEX(Entities!$J$6:$J$205,S46)="","",INDEX(Entities!$J$6:$J$205,S46)))</f>
        <v/>
      </c>
      <c r="F46" s="32" t="str">
        <f aca="false">IF(S46="","",IF(INDEX(Entities!$K$6:$K$205,S46)="","",INDEX(Entities!$K$6:$K$205,S46)))</f>
        <v/>
      </c>
      <c r="G46" s="32" t="str">
        <f aca="false">IF(S46="","",IF(INDEX(Entities!$L$6:$L$205,S46)="","",INDEX(Entities!$L$6:$L$205,S46)))</f>
        <v/>
      </c>
      <c r="H46" s="32" t="str">
        <f aca="false">IF(S46="","",IF(INDEX(Entities!$M$6:$M$205,S46)="","",INDEX(Entities!$M$6:$M$205,S46)))</f>
        <v/>
      </c>
      <c r="I46" s="32" t="str">
        <f aca="false">IF(S46="","",IF(INDEX(Entities!$N$6:$N$205,S46)="","",INDEX(Entities!$N$6:$N$205,S46)))</f>
        <v/>
      </c>
      <c r="J46" s="32" t="str">
        <f aca="false">IF(S46="","",IF(INDEX(Entities!$O$6:$O$205,S46)="","",INDEX(Entities!$O$6:$O$205,S46)))</f>
        <v/>
      </c>
      <c r="K46" s="32" t="str">
        <f aca="false">IF(S46="","",IF(INDEX(Entities!$P$6:$P$205,S46)="","",INDEX(Entities!$P$6:$P$205,S46)))</f>
        <v/>
      </c>
      <c r="L46" s="32" t="str">
        <f aca="false">IF(S46="","",IF(INDEX(Entities!$Q$6:$Q$205,S46)="","",INDEX(Entities!$Q$6:$Q$205,S46)))</f>
        <v/>
      </c>
      <c r="M46" s="32" t="str">
        <f aca="false">IF(S46="","",IF(INDEX(Entities!$R$6:$R$205,S46)="","",INDEX(Entities!$R$6:$R$205,S46)))</f>
        <v/>
      </c>
      <c r="N46" s="32" t="str">
        <f aca="false">IF(S46="","",IF(INDEX(Entities!$S$6:$S$205,S46)="","",INDEX(Entities!$S$6:$S$205,S46)))</f>
        <v/>
      </c>
      <c r="O46" s="32" t="str">
        <f aca="false">IF(S46="","",IF(INDEX(Entities!$T$6:$T$205,S46)="","",INDEX(Entities!$T$6:$T$205,S46)))</f>
        <v/>
      </c>
      <c r="P46" s="32" t="str">
        <f aca="false">IF(S46="","",IF(INDEX(Entities!$U$6:$U$205,S46)="","",INDEX(Entities!$U$6:$U$205,S46)))</f>
        <v/>
      </c>
      <c r="Q46" s="31" t="str">
        <f aca="false">IF(S46="","",IF(INDEX(Entities!$V$6:$V$205,S46)="","",INDEX(Entities!$V$6:$V$205,S46)))</f>
        <v/>
      </c>
      <c r="R46" s="0" t="str">
        <f aca="false">IFERROR(SMALL(Entities!$AR$6:$AR$205,41),"")</f>
        <v/>
      </c>
      <c r="S46" s="0" t="str">
        <f aca="false">IF(R46="","",MATCH(R46,Entities!$AR$6:$AR$205,0))</f>
        <v/>
      </c>
    </row>
    <row r="47" customFormat="false" ht="15" hidden="false" customHeight="false" outlineLevel="0" collapsed="false">
      <c r="A47" s="31" t="str">
        <f aca="false">IF(S47="","",IF(INDEX(Entities!$C$6:$C$205,S47)="","",INDEX(Entities!$C$6:$C$205,S47)))</f>
        <v/>
      </c>
      <c r="B47" s="31" t="str">
        <f aca="false">IF(S47="","",IF(INDEX(Entities!$B$6:$B$205,S47)="","",INDEX(Entities!$B$6:$B$205,S47)))</f>
        <v/>
      </c>
      <c r="C47" s="31" t="str">
        <f aca="false">IF(S47="","",IF(INDEX(Entities!$D$6:$D$205,S47)="","",INDEX(Entities!$D$6:$D$205,S47)))</f>
        <v/>
      </c>
      <c r="D47" s="32" t="str">
        <f aca="false">IF(S47="","",IF(INDEX(Entities!$I$6:$I$205,S47)="","",INDEX(Entities!$I$6:$I$205,S47)))</f>
        <v/>
      </c>
      <c r="E47" s="32" t="str">
        <f aca="false">IF(S47="","",IF(INDEX(Entities!$J$6:$J$205,S47)="","",INDEX(Entities!$J$6:$J$205,S47)))</f>
        <v/>
      </c>
      <c r="F47" s="32" t="str">
        <f aca="false">IF(S47="","",IF(INDEX(Entities!$K$6:$K$205,S47)="","",INDEX(Entities!$K$6:$K$205,S47)))</f>
        <v/>
      </c>
      <c r="G47" s="32" t="str">
        <f aca="false">IF(S47="","",IF(INDEX(Entities!$L$6:$L$205,S47)="","",INDEX(Entities!$L$6:$L$205,S47)))</f>
        <v/>
      </c>
      <c r="H47" s="32" t="str">
        <f aca="false">IF(S47="","",IF(INDEX(Entities!$M$6:$M$205,S47)="","",INDEX(Entities!$M$6:$M$205,S47)))</f>
        <v/>
      </c>
      <c r="I47" s="32" t="str">
        <f aca="false">IF(S47="","",IF(INDEX(Entities!$N$6:$N$205,S47)="","",INDEX(Entities!$N$6:$N$205,S47)))</f>
        <v/>
      </c>
      <c r="J47" s="32" t="str">
        <f aca="false">IF(S47="","",IF(INDEX(Entities!$O$6:$O$205,S47)="","",INDEX(Entities!$O$6:$O$205,S47)))</f>
        <v/>
      </c>
      <c r="K47" s="32" t="str">
        <f aca="false">IF(S47="","",IF(INDEX(Entities!$P$6:$P$205,S47)="","",INDEX(Entities!$P$6:$P$205,S47)))</f>
        <v/>
      </c>
      <c r="L47" s="32" t="str">
        <f aca="false">IF(S47="","",IF(INDEX(Entities!$Q$6:$Q$205,S47)="","",INDEX(Entities!$Q$6:$Q$205,S47)))</f>
        <v/>
      </c>
      <c r="M47" s="32" t="str">
        <f aca="false">IF(S47="","",IF(INDEX(Entities!$R$6:$R$205,S47)="","",INDEX(Entities!$R$6:$R$205,S47)))</f>
        <v/>
      </c>
      <c r="N47" s="32" t="str">
        <f aca="false">IF(S47="","",IF(INDEX(Entities!$S$6:$S$205,S47)="","",INDEX(Entities!$S$6:$S$205,S47)))</f>
        <v/>
      </c>
      <c r="O47" s="32" t="str">
        <f aca="false">IF(S47="","",IF(INDEX(Entities!$T$6:$T$205,S47)="","",INDEX(Entities!$T$6:$T$205,S47)))</f>
        <v/>
      </c>
      <c r="P47" s="32" t="str">
        <f aca="false">IF(S47="","",IF(INDEX(Entities!$U$6:$U$205,S47)="","",INDEX(Entities!$U$6:$U$205,S47)))</f>
        <v/>
      </c>
      <c r="Q47" s="31" t="str">
        <f aca="false">IF(S47="","",IF(INDEX(Entities!$V$6:$V$205,S47)="","",INDEX(Entities!$V$6:$V$205,S47)))</f>
        <v/>
      </c>
      <c r="R47" s="0" t="str">
        <f aca="false">IFERROR(SMALL(Entities!$AR$6:$AR$205,42),"")</f>
        <v/>
      </c>
      <c r="S47" s="0" t="str">
        <f aca="false">IF(R47="","",MATCH(R47,Entities!$AR$6:$AR$205,0))</f>
        <v/>
      </c>
    </row>
    <row r="48" customFormat="false" ht="15" hidden="false" customHeight="false" outlineLevel="0" collapsed="false">
      <c r="A48" s="31" t="str">
        <f aca="false">IF(S48="","",IF(INDEX(Entities!$C$6:$C$205,S48)="","",INDEX(Entities!$C$6:$C$205,S48)))</f>
        <v/>
      </c>
      <c r="B48" s="31" t="str">
        <f aca="false">IF(S48="","",IF(INDEX(Entities!$B$6:$B$205,S48)="","",INDEX(Entities!$B$6:$B$205,S48)))</f>
        <v/>
      </c>
      <c r="C48" s="31" t="str">
        <f aca="false">IF(S48="","",IF(INDEX(Entities!$D$6:$D$205,S48)="","",INDEX(Entities!$D$6:$D$205,S48)))</f>
        <v/>
      </c>
      <c r="D48" s="32" t="str">
        <f aca="false">IF(S48="","",IF(INDEX(Entities!$I$6:$I$205,S48)="","",INDEX(Entities!$I$6:$I$205,S48)))</f>
        <v/>
      </c>
      <c r="E48" s="32" t="str">
        <f aca="false">IF(S48="","",IF(INDEX(Entities!$J$6:$J$205,S48)="","",INDEX(Entities!$J$6:$J$205,S48)))</f>
        <v/>
      </c>
      <c r="F48" s="32" t="str">
        <f aca="false">IF(S48="","",IF(INDEX(Entities!$K$6:$K$205,S48)="","",INDEX(Entities!$K$6:$K$205,S48)))</f>
        <v/>
      </c>
      <c r="G48" s="32" t="str">
        <f aca="false">IF(S48="","",IF(INDEX(Entities!$L$6:$L$205,S48)="","",INDEX(Entities!$L$6:$L$205,S48)))</f>
        <v/>
      </c>
      <c r="H48" s="32" t="str">
        <f aca="false">IF(S48="","",IF(INDEX(Entities!$M$6:$M$205,S48)="","",INDEX(Entities!$M$6:$M$205,S48)))</f>
        <v/>
      </c>
      <c r="I48" s="32" t="str">
        <f aca="false">IF(S48="","",IF(INDEX(Entities!$N$6:$N$205,S48)="","",INDEX(Entities!$N$6:$N$205,S48)))</f>
        <v/>
      </c>
      <c r="J48" s="32" t="str">
        <f aca="false">IF(S48="","",IF(INDEX(Entities!$O$6:$O$205,S48)="","",INDEX(Entities!$O$6:$O$205,S48)))</f>
        <v/>
      </c>
      <c r="K48" s="32" t="str">
        <f aca="false">IF(S48="","",IF(INDEX(Entities!$P$6:$P$205,S48)="","",INDEX(Entities!$P$6:$P$205,S48)))</f>
        <v/>
      </c>
      <c r="L48" s="32" t="str">
        <f aca="false">IF(S48="","",IF(INDEX(Entities!$Q$6:$Q$205,S48)="","",INDEX(Entities!$Q$6:$Q$205,S48)))</f>
        <v/>
      </c>
      <c r="M48" s="32" t="str">
        <f aca="false">IF(S48="","",IF(INDEX(Entities!$R$6:$R$205,S48)="","",INDEX(Entities!$R$6:$R$205,S48)))</f>
        <v/>
      </c>
      <c r="N48" s="32" t="str">
        <f aca="false">IF(S48="","",IF(INDEX(Entities!$S$6:$S$205,S48)="","",INDEX(Entities!$S$6:$S$205,S48)))</f>
        <v/>
      </c>
      <c r="O48" s="32" t="str">
        <f aca="false">IF(S48="","",IF(INDEX(Entities!$T$6:$T$205,S48)="","",INDEX(Entities!$T$6:$T$205,S48)))</f>
        <v/>
      </c>
      <c r="P48" s="32" t="str">
        <f aca="false">IF(S48="","",IF(INDEX(Entities!$U$6:$U$205,S48)="","",INDEX(Entities!$U$6:$U$205,S48)))</f>
        <v/>
      </c>
      <c r="Q48" s="31" t="str">
        <f aca="false">IF(S48="","",IF(INDEX(Entities!$V$6:$V$205,S48)="","",INDEX(Entities!$V$6:$V$205,S48)))</f>
        <v/>
      </c>
      <c r="R48" s="0" t="str">
        <f aca="false">IFERROR(SMALL(Entities!$AR$6:$AR$205,43),"")</f>
        <v/>
      </c>
      <c r="S48" s="0" t="str">
        <f aca="false">IF(R48="","",MATCH(R48,Entities!$AR$6:$AR$205,0))</f>
        <v/>
      </c>
    </row>
    <row r="49" customFormat="false" ht="15" hidden="false" customHeight="false" outlineLevel="0" collapsed="false">
      <c r="A49" s="31" t="str">
        <f aca="false">IF(S49="","",IF(INDEX(Entities!$C$6:$C$205,S49)="","",INDEX(Entities!$C$6:$C$205,S49)))</f>
        <v/>
      </c>
      <c r="B49" s="31" t="str">
        <f aca="false">IF(S49="","",IF(INDEX(Entities!$B$6:$B$205,S49)="","",INDEX(Entities!$B$6:$B$205,S49)))</f>
        <v/>
      </c>
      <c r="C49" s="31" t="str">
        <f aca="false">IF(S49="","",IF(INDEX(Entities!$D$6:$D$205,S49)="","",INDEX(Entities!$D$6:$D$205,S49)))</f>
        <v/>
      </c>
      <c r="D49" s="32" t="str">
        <f aca="false">IF(S49="","",IF(INDEX(Entities!$I$6:$I$205,S49)="","",INDEX(Entities!$I$6:$I$205,S49)))</f>
        <v/>
      </c>
      <c r="E49" s="32" t="str">
        <f aca="false">IF(S49="","",IF(INDEX(Entities!$J$6:$J$205,S49)="","",INDEX(Entities!$J$6:$J$205,S49)))</f>
        <v/>
      </c>
      <c r="F49" s="32" t="str">
        <f aca="false">IF(S49="","",IF(INDEX(Entities!$K$6:$K$205,S49)="","",INDEX(Entities!$K$6:$K$205,S49)))</f>
        <v/>
      </c>
      <c r="G49" s="32" t="str">
        <f aca="false">IF(S49="","",IF(INDEX(Entities!$L$6:$L$205,S49)="","",INDEX(Entities!$L$6:$L$205,S49)))</f>
        <v/>
      </c>
      <c r="H49" s="32" t="str">
        <f aca="false">IF(S49="","",IF(INDEX(Entities!$M$6:$M$205,S49)="","",INDEX(Entities!$M$6:$M$205,S49)))</f>
        <v/>
      </c>
      <c r="I49" s="32" t="str">
        <f aca="false">IF(S49="","",IF(INDEX(Entities!$N$6:$N$205,S49)="","",INDEX(Entities!$N$6:$N$205,S49)))</f>
        <v/>
      </c>
      <c r="J49" s="32" t="str">
        <f aca="false">IF(S49="","",IF(INDEX(Entities!$O$6:$O$205,S49)="","",INDEX(Entities!$O$6:$O$205,S49)))</f>
        <v/>
      </c>
      <c r="K49" s="32" t="str">
        <f aca="false">IF(S49="","",IF(INDEX(Entities!$P$6:$P$205,S49)="","",INDEX(Entities!$P$6:$P$205,S49)))</f>
        <v/>
      </c>
      <c r="L49" s="32" t="str">
        <f aca="false">IF(S49="","",IF(INDEX(Entities!$Q$6:$Q$205,S49)="","",INDEX(Entities!$Q$6:$Q$205,S49)))</f>
        <v/>
      </c>
      <c r="M49" s="32" t="str">
        <f aca="false">IF(S49="","",IF(INDEX(Entities!$R$6:$R$205,S49)="","",INDEX(Entities!$R$6:$R$205,S49)))</f>
        <v/>
      </c>
      <c r="N49" s="32" t="str">
        <f aca="false">IF(S49="","",IF(INDEX(Entities!$S$6:$S$205,S49)="","",INDEX(Entities!$S$6:$S$205,S49)))</f>
        <v/>
      </c>
      <c r="O49" s="32" t="str">
        <f aca="false">IF(S49="","",IF(INDEX(Entities!$T$6:$T$205,S49)="","",INDEX(Entities!$T$6:$T$205,S49)))</f>
        <v/>
      </c>
      <c r="P49" s="32" t="str">
        <f aca="false">IF(S49="","",IF(INDEX(Entities!$U$6:$U$205,S49)="","",INDEX(Entities!$U$6:$U$205,S49)))</f>
        <v/>
      </c>
      <c r="Q49" s="31" t="str">
        <f aca="false">IF(S49="","",IF(INDEX(Entities!$V$6:$V$205,S49)="","",INDEX(Entities!$V$6:$V$205,S49)))</f>
        <v/>
      </c>
      <c r="R49" s="0" t="str">
        <f aca="false">IFERROR(SMALL(Entities!$AR$6:$AR$205,44),"")</f>
        <v/>
      </c>
      <c r="S49" s="0" t="str">
        <f aca="false">IF(R49="","",MATCH(R49,Entities!$AR$6:$AR$205,0))</f>
        <v/>
      </c>
    </row>
    <row r="50" customFormat="false" ht="15" hidden="false" customHeight="false" outlineLevel="0" collapsed="false">
      <c r="A50" s="31" t="str">
        <f aca="false">IF(S50="","",IF(INDEX(Entities!$C$6:$C$205,S50)="","",INDEX(Entities!$C$6:$C$205,S50)))</f>
        <v/>
      </c>
      <c r="B50" s="31" t="str">
        <f aca="false">IF(S50="","",IF(INDEX(Entities!$B$6:$B$205,S50)="","",INDEX(Entities!$B$6:$B$205,S50)))</f>
        <v/>
      </c>
      <c r="C50" s="31" t="str">
        <f aca="false">IF(S50="","",IF(INDEX(Entities!$D$6:$D$205,S50)="","",INDEX(Entities!$D$6:$D$205,S50)))</f>
        <v/>
      </c>
      <c r="D50" s="32" t="str">
        <f aca="false">IF(S50="","",IF(INDEX(Entities!$I$6:$I$205,S50)="","",INDEX(Entities!$I$6:$I$205,S50)))</f>
        <v/>
      </c>
      <c r="E50" s="32" t="str">
        <f aca="false">IF(S50="","",IF(INDEX(Entities!$J$6:$J$205,S50)="","",INDEX(Entities!$J$6:$J$205,S50)))</f>
        <v/>
      </c>
      <c r="F50" s="32" t="str">
        <f aca="false">IF(S50="","",IF(INDEX(Entities!$K$6:$K$205,S50)="","",INDEX(Entities!$K$6:$K$205,S50)))</f>
        <v/>
      </c>
      <c r="G50" s="32" t="str">
        <f aca="false">IF(S50="","",IF(INDEX(Entities!$L$6:$L$205,S50)="","",INDEX(Entities!$L$6:$L$205,S50)))</f>
        <v/>
      </c>
      <c r="H50" s="32" t="str">
        <f aca="false">IF(S50="","",IF(INDEX(Entities!$M$6:$M$205,S50)="","",INDEX(Entities!$M$6:$M$205,S50)))</f>
        <v/>
      </c>
      <c r="I50" s="32" t="str">
        <f aca="false">IF(S50="","",IF(INDEX(Entities!$N$6:$N$205,S50)="","",INDEX(Entities!$N$6:$N$205,S50)))</f>
        <v/>
      </c>
      <c r="J50" s="32" t="str">
        <f aca="false">IF(S50="","",IF(INDEX(Entities!$O$6:$O$205,S50)="","",INDEX(Entities!$O$6:$O$205,S50)))</f>
        <v/>
      </c>
      <c r="K50" s="32" t="str">
        <f aca="false">IF(S50="","",IF(INDEX(Entities!$P$6:$P$205,S50)="","",INDEX(Entities!$P$6:$P$205,S50)))</f>
        <v/>
      </c>
      <c r="L50" s="32" t="str">
        <f aca="false">IF(S50="","",IF(INDEX(Entities!$Q$6:$Q$205,S50)="","",INDEX(Entities!$Q$6:$Q$205,S50)))</f>
        <v/>
      </c>
      <c r="M50" s="32" t="str">
        <f aca="false">IF(S50="","",IF(INDEX(Entities!$R$6:$R$205,S50)="","",INDEX(Entities!$R$6:$R$205,S50)))</f>
        <v/>
      </c>
      <c r="N50" s="32" t="str">
        <f aca="false">IF(S50="","",IF(INDEX(Entities!$S$6:$S$205,S50)="","",INDEX(Entities!$S$6:$S$205,S50)))</f>
        <v/>
      </c>
      <c r="O50" s="32" t="str">
        <f aca="false">IF(S50="","",IF(INDEX(Entities!$T$6:$T$205,S50)="","",INDEX(Entities!$T$6:$T$205,S50)))</f>
        <v/>
      </c>
      <c r="P50" s="32" t="str">
        <f aca="false">IF(S50="","",IF(INDEX(Entities!$U$6:$U$205,S50)="","",INDEX(Entities!$U$6:$U$205,S50)))</f>
        <v/>
      </c>
      <c r="Q50" s="31" t="str">
        <f aca="false">IF(S50="","",IF(INDEX(Entities!$V$6:$V$205,S50)="","",INDEX(Entities!$V$6:$V$205,S50)))</f>
        <v/>
      </c>
      <c r="R50" s="0" t="str">
        <f aca="false">IFERROR(SMALL(Entities!$AR$6:$AR$205,45),"")</f>
        <v/>
      </c>
      <c r="S50" s="0" t="str">
        <f aca="false">IF(R50="","",MATCH(R50,Entities!$AR$6:$AR$205,0))</f>
        <v/>
      </c>
    </row>
    <row r="51" customFormat="false" ht="15" hidden="false" customHeight="false" outlineLevel="0" collapsed="false">
      <c r="A51" s="31" t="str">
        <f aca="false">IF(S51="","",IF(INDEX(Entities!$C$6:$C$205,S51)="","",INDEX(Entities!$C$6:$C$205,S51)))</f>
        <v/>
      </c>
      <c r="B51" s="31" t="str">
        <f aca="false">IF(S51="","",IF(INDEX(Entities!$B$6:$B$205,S51)="","",INDEX(Entities!$B$6:$B$205,S51)))</f>
        <v/>
      </c>
      <c r="C51" s="31" t="str">
        <f aca="false">IF(S51="","",IF(INDEX(Entities!$D$6:$D$205,S51)="","",INDEX(Entities!$D$6:$D$205,S51)))</f>
        <v/>
      </c>
      <c r="D51" s="32" t="str">
        <f aca="false">IF(S51="","",IF(INDEX(Entities!$I$6:$I$205,S51)="","",INDEX(Entities!$I$6:$I$205,S51)))</f>
        <v/>
      </c>
      <c r="E51" s="32" t="str">
        <f aca="false">IF(S51="","",IF(INDEX(Entities!$J$6:$J$205,S51)="","",INDEX(Entities!$J$6:$J$205,S51)))</f>
        <v/>
      </c>
      <c r="F51" s="32" t="str">
        <f aca="false">IF(S51="","",IF(INDEX(Entities!$K$6:$K$205,S51)="","",INDEX(Entities!$K$6:$K$205,S51)))</f>
        <v/>
      </c>
      <c r="G51" s="32" t="str">
        <f aca="false">IF(S51="","",IF(INDEX(Entities!$L$6:$L$205,S51)="","",INDEX(Entities!$L$6:$L$205,S51)))</f>
        <v/>
      </c>
      <c r="H51" s="32" t="str">
        <f aca="false">IF(S51="","",IF(INDEX(Entities!$M$6:$M$205,S51)="","",INDEX(Entities!$M$6:$M$205,S51)))</f>
        <v/>
      </c>
      <c r="I51" s="32" t="str">
        <f aca="false">IF(S51="","",IF(INDEX(Entities!$N$6:$N$205,S51)="","",INDEX(Entities!$N$6:$N$205,S51)))</f>
        <v/>
      </c>
      <c r="J51" s="32" t="str">
        <f aca="false">IF(S51="","",IF(INDEX(Entities!$O$6:$O$205,S51)="","",INDEX(Entities!$O$6:$O$205,S51)))</f>
        <v/>
      </c>
      <c r="K51" s="32" t="str">
        <f aca="false">IF(S51="","",IF(INDEX(Entities!$P$6:$P$205,S51)="","",INDEX(Entities!$P$6:$P$205,S51)))</f>
        <v/>
      </c>
      <c r="L51" s="32" t="str">
        <f aca="false">IF(S51="","",IF(INDEX(Entities!$Q$6:$Q$205,S51)="","",INDEX(Entities!$Q$6:$Q$205,S51)))</f>
        <v/>
      </c>
      <c r="M51" s="32" t="str">
        <f aca="false">IF(S51="","",IF(INDEX(Entities!$R$6:$R$205,S51)="","",INDEX(Entities!$R$6:$R$205,S51)))</f>
        <v/>
      </c>
      <c r="N51" s="32" t="str">
        <f aca="false">IF(S51="","",IF(INDEX(Entities!$S$6:$S$205,S51)="","",INDEX(Entities!$S$6:$S$205,S51)))</f>
        <v/>
      </c>
      <c r="O51" s="32" t="str">
        <f aca="false">IF(S51="","",IF(INDEX(Entities!$T$6:$T$205,S51)="","",INDEX(Entities!$T$6:$T$205,S51)))</f>
        <v/>
      </c>
      <c r="P51" s="32" t="str">
        <f aca="false">IF(S51="","",IF(INDEX(Entities!$U$6:$U$205,S51)="","",INDEX(Entities!$U$6:$U$205,S51)))</f>
        <v/>
      </c>
      <c r="Q51" s="31" t="str">
        <f aca="false">IF(S51="","",IF(INDEX(Entities!$V$6:$V$205,S51)="","",INDEX(Entities!$V$6:$V$205,S51)))</f>
        <v/>
      </c>
      <c r="R51" s="0" t="str">
        <f aca="false">IFERROR(SMALL(Entities!$AR$6:$AR$205,46),"")</f>
        <v/>
      </c>
      <c r="S51" s="0" t="str">
        <f aca="false">IF(R51="","",MATCH(R51,Entities!$AR$6:$AR$205,0))</f>
        <v/>
      </c>
    </row>
    <row r="52" customFormat="false" ht="15" hidden="false" customHeight="false" outlineLevel="0" collapsed="false">
      <c r="A52" s="31" t="str">
        <f aca="false">IF(S52="","",IF(INDEX(Entities!$C$6:$C$205,S52)="","",INDEX(Entities!$C$6:$C$205,S52)))</f>
        <v/>
      </c>
      <c r="B52" s="31" t="str">
        <f aca="false">IF(S52="","",IF(INDEX(Entities!$B$6:$B$205,S52)="","",INDEX(Entities!$B$6:$B$205,S52)))</f>
        <v/>
      </c>
      <c r="C52" s="31" t="str">
        <f aca="false">IF(S52="","",IF(INDEX(Entities!$D$6:$D$205,S52)="","",INDEX(Entities!$D$6:$D$205,S52)))</f>
        <v/>
      </c>
      <c r="D52" s="32" t="str">
        <f aca="false">IF(S52="","",IF(INDEX(Entities!$I$6:$I$205,S52)="","",INDEX(Entities!$I$6:$I$205,S52)))</f>
        <v/>
      </c>
      <c r="E52" s="32" t="str">
        <f aca="false">IF(S52="","",IF(INDEX(Entities!$J$6:$J$205,S52)="","",INDEX(Entities!$J$6:$J$205,S52)))</f>
        <v/>
      </c>
      <c r="F52" s="32" t="str">
        <f aca="false">IF(S52="","",IF(INDEX(Entities!$K$6:$K$205,S52)="","",INDEX(Entities!$K$6:$K$205,S52)))</f>
        <v/>
      </c>
      <c r="G52" s="32" t="str">
        <f aca="false">IF(S52="","",IF(INDEX(Entities!$L$6:$L$205,S52)="","",INDEX(Entities!$L$6:$L$205,S52)))</f>
        <v/>
      </c>
      <c r="H52" s="32" t="str">
        <f aca="false">IF(S52="","",IF(INDEX(Entities!$M$6:$M$205,S52)="","",INDEX(Entities!$M$6:$M$205,S52)))</f>
        <v/>
      </c>
      <c r="I52" s="32" t="str">
        <f aca="false">IF(S52="","",IF(INDEX(Entities!$N$6:$N$205,S52)="","",INDEX(Entities!$N$6:$N$205,S52)))</f>
        <v/>
      </c>
      <c r="J52" s="32" t="str">
        <f aca="false">IF(S52="","",IF(INDEX(Entities!$O$6:$O$205,S52)="","",INDEX(Entities!$O$6:$O$205,S52)))</f>
        <v/>
      </c>
      <c r="K52" s="32" t="str">
        <f aca="false">IF(S52="","",IF(INDEX(Entities!$P$6:$P$205,S52)="","",INDEX(Entities!$P$6:$P$205,S52)))</f>
        <v/>
      </c>
      <c r="L52" s="32" t="str">
        <f aca="false">IF(S52="","",IF(INDEX(Entities!$Q$6:$Q$205,S52)="","",INDEX(Entities!$Q$6:$Q$205,S52)))</f>
        <v/>
      </c>
      <c r="M52" s="32" t="str">
        <f aca="false">IF(S52="","",IF(INDEX(Entities!$R$6:$R$205,S52)="","",INDEX(Entities!$R$6:$R$205,S52)))</f>
        <v/>
      </c>
      <c r="N52" s="32" t="str">
        <f aca="false">IF(S52="","",IF(INDEX(Entities!$S$6:$S$205,S52)="","",INDEX(Entities!$S$6:$S$205,S52)))</f>
        <v/>
      </c>
      <c r="O52" s="32" t="str">
        <f aca="false">IF(S52="","",IF(INDEX(Entities!$T$6:$T$205,S52)="","",INDEX(Entities!$T$6:$T$205,S52)))</f>
        <v/>
      </c>
      <c r="P52" s="32" t="str">
        <f aca="false">IF(S52="","",IF(INDEX(Entities!$U$6:$U$205,S52)="","",INDEX(Entities!$U$6:$U$205,S52)))</f>
        <v/>
      </c>
      <c r="Q52" s="31" t="str">
        <f aca="false">IF(S52="","",IF(INDEX(Entities!$V$6:$V$205,S52)="","",INDEX(Entities!$V$6:$V$205,S52)))</f>
        <v/>
      </c>
      <c r="R52" s="0" t="str">
        <f aca="false">IFERROR(SMALL(Entities!$AR$6:$AR$205,47),"")</f>
        <v/>
      </c>
      <c r="S52" s="0" t="str">
        <f aca="false">IF(R52="","",MATCH(R52,Entities!$AR$6:$AR$205,0))</f>
        <v/>
      </c>
    </row>
    <row r="53" customFormat="false" ht="15" hidden="false" customHeight="false" outlineLevel="0" collapsed="false">
      <c r="A53" s="31" t="str">
        <f aca="false">IF(S53="","",IF(INDEX(Entities!$C$6:$C$205,S53)="","",INDEX(Entities!$C$6:$C$205,S53)))</f>
        <v/>
      </c>
      <c r="B53" s="31" t="str">
        <f aca="false">IF(S53="","",IF(INDEX(Entities!$B$6:$B$205,S53)="","",INDEX(Entities!$B$6:$B$205,S53)))</f>
        <v/>
      </c>
      <c r="C53" s="31" t="str">
        <f aca="false">IF(S53="","",IF(INDEX(Entities!$D$6:$D$205,S53)="","",INDEX(Entities!$D$6:$D$205,S53)))</f>
        <v/>
      </c>
      <c r="D53" s="32" t="str">
        <f aca="false">IF(S53="","",IF(INDEX(Entities!$I$6:$I$205,S53)="","",INDEX(Entities!$I$6:$I$205,S53)))</f>
        <v/>
      </c>
      <c r="E53" s="32" t="str">
        <f aca="false">IF(S53="","",IF(INDEX(Entities!$J$6:$J$205,S53)="","",INDEX(Entities!$J$6:$J$205,S53)))</f>
        <v/>
      </c>
      <c r="F53" s="32" t="str">
        <f aca="false">IF(S53="","",IF(INDEX(Entities!$K$6:$K$205,S53)="","",INDEX(Entities!$K$6:$K$205,S53)))</f>
        <v/>
      </c>
      <c r="G53" s="32" t="str">
        <f aca="false">IF(S53="","",IF(INDEX(Entities!$L$6:$L$205,S53)="","",INDEX(Entities!$L$6:$L$205,S53)))</f>
        <v/>
      </c>
      <c r="H53" s="32" t="str">
        <f aca="false">IF(S53="","",IF(INDEX(Entities!$M$6:$M$205,S53)="","",INDEX(Entities!$M$6:$M$205,S53)))</f>
        <v/>
      </c>
      <c r="I53" s="32" t="str">
        <f aca="false">IF(S53="","",IF(INDEX(Entities!$N$6:$N$205,S53)="","",INDEX(Entities!$N$6:$N$205,S53)))</f>
        <v/>
      </c>
      <c r="J53" s="32" t="str">
        <f aca="false">IF(S53="","",IF(INDEX(Entities!$O$6:$O$205,S53)="","",INDEX(Entities!$O$6:$O$205,S53)))</f>
        <v/>
      </c>
      <c r="K53" s="32" t="str">
        <f aca="false">IF(S53="","",IF(INDEX(Entities!$P$6:$P$205,S53)="","",INDEX(Entities!$P$6:$P$205,S53)))</f>
        <v/>
      </c>
      <c r="L53" s="32" t="str">
        <f aca="false">IF(S53="","",IF(INDEX(Entities!$Q$6:$Q$205,S53)="","",INDEX(Entities!$Q$6:$Q$205,S53)))</f>
        <v/>
      </c>
      <c r="M53" s="32" t="str">
        <f aca="false">IF(S53="","",IF(INDEX(Entities!$R$6:$R$205,S53)="","",INDEX(Entities!$R$6:$R$205,S53)))</f>
        <v/>
      </c>
      <c r="N53" s="32" t="str">
        <f aca="false">IF(S53="","",IF(INDEX(Entities!$S$6:$S$205,S53)="","",INDEX(Entities!$S$6:$S$205,S53)))</f>
        <v/>
      </c>
      <c r="O53" s="32" t="str">
        <f aca="false">IF(S53="","",IF(INDEX(Entities!$T$6:$T$205,S53)="","",INDEX(Entities!$T$6:$T$205,S53)))</f>
        <v/>
      </c>
      <c r="P53" s="32" t="str">
        <f aca="false">IF(S53="","",IF(INDEX(Entities!$U$6:$U$205,S53)="","",INDEX(Entities!$U$6:$U$205,S53)))</f>
        <v/>
      </c>
      <c r="Q53" s="31" t="str">
        <f aca="false">IF(S53="","",IF(INDEX(Entities!$V$6:$V$205,S53)="","",INDEX(Entities!$V$6:$V$205,S53)))</f>
        <v/>
      </c>
      <c r="R53" s="0" t="str">
        <f aca="false">IFERROR(SMALL(Entities!$AR$6:$AR$205,48),"")</f>
        <v/>
      </c>
      <c r="S53" s="0" t="str">
        <f aca="false">IF(R53="","",MATCH(R53,Entities!$AR$6:$AR$205,0))</f>
        <v/>
      </c>
    </row>
    <row r="54" customFormat="false" ht="15" hidden="false" customHeight="false" outlineLevel="0" collapsed="false">
      <c r="A54" s="31" t="str">
        <f aca="false">IF(S54="","",IF(INDEX(Entities!$C$6:$C$205,S54)="","",INDEX(Entities!$C$6:$C$205,S54)))</f>
        <v/>
      </c>
      <c r="B54" s="31" t="str">
        <f aca="false">IF(S54="","",IF(INDEX(Entities!$B$6:$B$205,S54)="","",INDEX(Entities!$B$6:$B$205,S54)))</f>
        <v/>
      </c>
      <c r="C54" s="31" t="str">
        <f aca="false">IF(S54="","",IF(INDEX(Entities!$D$6:$D$205,S54)="","",INDEX(Entities!$D$6:$D$205,S54)))</f>
        <v/>
      </c>
      <c r="D54" s="32" t="str">
        <f aca="false">IF(S54="","",IF(INDEX(Entities!$I$6:$I$205,S54)="","",INDEX(Entities!$I$6:$I$205,S54)))</f>
        <v/>
      </c>
      <c r="E54" s="32" t="str">
        <f aca="false">IF(S54="","",IF(INDEX(Entities!$J$6:$J$205,S54)="","",INDEX(Entities!$J$6:$J$205,S54)))</f>
        <v/>
      </c>
      <c r="F54" s="32" t="str">
        <f aca="false">IF(S54="","",IF(INDEX(Entities!$K$6:$K$205,S54)="","",INDEX(Entities!$K$6:$K$205,S54)))</f>
        <v/>
      </c>
      <c r="G54" s="32" t="str">
        <f aca="false">IF(S54="","",IF(INDEX(Entities!$L$6:$L$205,S54)="","",INDEX(Entities!$L$6:$L$205,S54)))</f>
        <v/>
      </c>
      <c r="H54" s="32" t="str">
        <f aca="false">IF(S54="","",IF(INDEX(Entities!$M$6:$M$205,S54)="","",INDEX(Entities!$M$6:$M$205,S54)))</f>
        <v/>
      </c>
      <c r="I54" s="32" t="str">
        <f aca="false">IF(S54="","",IF(INDEX(Entities!$N$6:$N$205,S54)="","",INDEX(Entities!$N$6:$N$205,S54)))</f>
        <v/>
      </c>
      <c r="J54" s="32" t="str">
        <f aca="false">IF(S54="","",IF(INDEX(Entities!$O$6:$O$205,S54)="","",INDEX(Entities!$O$6:$O$205,S54)))</f>
        <v/>
      </c>
      <c r="K54" s="32" t="str">
        <f aca="false">IF(S54="","",IF(INDEX(Entities!$P$6:$P$205,S54)="","",INDEX(Entities!$P$6:$P$205,S54)))</f>
        <v/>
      </c>
      <c r="L54" s="32" t="str">
        <f aca="false">IF(S54="","",IF(INDEX(Entities!$Q$6:$Q$205,S54)="","",INDEX(Entities!$Q$6:$Q$205,S54)))</f>
        <v/>
      </c>
      <c r="M54" s="32" t="str">
        <f aca="false">IF(S54="","",IF(INDEX(Entities!$R$6:$R$205,S54)="","",INDEX(Entities!$R$6:$R$205,S54)))</f>
        <v/>
      </c>
      <c r="N54" s="32" t="str">
        <f aca="false">IF(S54="","",IF(INDEX(Entities!$S$6:$S$205,S54)="","",INDEX(Entities!$S$6:$S$205,S54)))</f>
        <v/>
      </c>
      <c r="O54" s="32" t="str">
        <f aca="false">IF(S54="","",IF(INDEX(Entities!$T$6:$T$205,S54)="","",INDEX(Entities!$T$6:$T$205,S54)))</f>
        <v/>
      </c>
      <c r="P54" s="32" t="str">
        <f aca="false">IF(S54="","",IF(INDEX(Entities!$U$6:$U$205,S54)="","",INDEX(Entities!$U$6:$U$205,S54)))</f>
        <v/>
      </c>
      <c r="Q54" s="31" t="str">
        <f aca="false">IF(S54="","",IF(INDEX(Entities!$V$6:$V$205,S54)="","",INDEX(Entities!$V$6:$V$205,S54)))</f>
        <v/>
      </c>
      <c r="R54" s="0" t="str">
        <f aca="false">IFERROR(SMALL(Entities!$AR$6:$AR$205,49),"")</f>
        <v/>
      </c>
      <c r="S54" s="0" t="str">
        <f aca="false">IF(R54="","",MATCH(R54,Entities!$AR$6:$AR$205,0))</f>
        <v/>
      </c>
    </row>
    <row r="55" customFormat="false" ht="15" hidden="false" customHeight="false" outlineLevel="0" collapsed="false">
      <c r="A55" s="31" t="str">
        <f aca="false">IF(S55="","",IF(INDEX(Entities!$C$6:$C$205,S55)="","",INDEX(Entities!$C$6:$C$205,S55)))</f>
        <v/>
      </c>
      <c r="B55" s="31" t="str">
        <f aca="false">IF(S55="","",IF(INDEX(Entities!$B$6:$B$205,S55)="","",INDEX(Entities!$B$6:$B$205,S55)))</f>
        <v/>
      </c>
      <c r="C55" s="31" t="str">
        <f aca="false">IF(S55="","",IF(INDEX(Entities!$D$6:$D$205,S55)="","",INDEX(Entities!$D$6:$D$205,S55)))</f>
        <v/>
      </c>
      <c r="D55" s="32" t="str">
        <f aca="false">IF(S55="","",IF(INDEX(Entities!$I$6:$I$205,S55)="","",INDEX(Entities!$I$6:$I$205,S55)))</f>
        <v/>
      </c>
      <c r="E55" s="32" t="str">
        <f aca="false">IF(S55="","",IF(INDEX(Entities!$J$6:$J$205,S55)="","",INDEX(Entities!$J$6:$J$205,S55)))</f>
        <v/>
      </c>
      <c r="F55" s="32" t="str">
        <f aca="false">IF(S55="","",IF(INDEX(Entities!$K$6:$K$205,S55)="","",INDEX(Entities!$K$6:$K$205,S55)))</f>
        <v/>
      </c>
      <c r="G55" s="32" t="str">
        <f aca="false">IF(S55="","",IF(INDEX(Entities!$L$6:$L$205,S55)="","",INDEX(Entities!$L$6:$L$205,S55)))</f>
        <v/>
      </c>
      <c r="H55" s="32" t="str">
        <f aca="false">IF(S55="","",IF(INDEX(Entities!$M$6:$M$205,S55)="","",INDEX(Entities!$M$6:$M$205,S55)))</f>
        <v/>
      </c>
      <c r="I55" s="32" t="str">
        <f aca="false">IF(S55="","",IF(INDEX(Entities!$N$6:$N$205,S55)="","",INDEX(Entities!$N$6:$N$205,S55)))</f>
        <v/>
      </c>
      <c r="J55" s="32" t="str">
        <f aca="false">IF(S55="","",IF(INDEX(Entities!$O$6:$O$205,S55)="","",INDEX(Entities!$O$6:$O$205,S55)))</f>
        <v/>
      </c>
      <c r="K55" s="32" t="str">
        <f aca="false">IF(S55="","",IF(INDEX(Entities!$P$6:$P$205,S55)="","",INDEX(Entities!$P$6:$P$205,S55)))</f>
        <v/>
      </c>
      <c r="L55" s="32" t="str">
        <f aca="false">IF(S55="","",IF(INDEX(Entities!$Q$6:$Q$205,S55)="","",INDEX(Entities!$Q$6:$Q$205,S55)))</f>
        <v/>
      </c>
      <c r="M55" s="32" t="str">
        <f aca="false">IF(S55="","",IF(INDEX(Entities!$R$6:$R$205,S55)="","",INDEX(Entities!$R$6:$R$205,S55)))</f>
        <v/>
      </c>
      <c r="N55" s="32" t="str">
        <f aca="false">IF(S55="","",IF(INDEX(Entities!$S$6:$S$205,S55)="","",INDEX(Entities!$S$6:$S$205,S55)))</f>
        <v/>
      </c>
      <c r="O55" s="32" t="str">
        <f aca="false">IF(S55="","",IF(INDEX(Entities!$T$6:$T$205,S55)="","",INDEX(Entities!$T$6:$T$205,S55)))</f>
        <v/>
      </c>
      <c r="P55" s="32" t="str">
        <f aca="false">IF(S55="","",IF(INDEX(Entities!$U$6:$U$205,S55)="","",INDEX(Entities!$U$6:$U$205,S55)))</f>
        <v/>
      </c>
      <c r="Q55" s="31" t="str">
        <f aca="false">IF(S55="","",IF(INDEX(Entities!$V$6:$V$205,S55)="","",INDEX(Entities!$V$6:$V$205,S55)))</f>
        <v/>
      </c>
      <c r="R55" s="0" t="str">
        <f aca="false">IFERROR(SMALL(Entities!$AR$6:$AR$205,50),"")</f>
        <v/>
      </c>
      <c r="S55" s="0" t="str">
        <f aca="false">IF(R55="","",MATCH(R55,Entities!$AR$6:$AR$205,0))</f>
        <v/>
      </c>
    </row>
    <row r="56" customFormat="false" ht="15" hidden="false" customHeight="false" outlineLevel="0" collapsed="false">
      <c r="A56" s="31" t="str">
        <f aca="false">IF(S56="","",IF(INDEX(Entities!$C$6:$C$205,S56)="","",INDEX(Entities!$C$6:$C$205,S56)))</f>
        <v/>
      </c>
      <c r="B56" s="31" t="str">
        <f aca="false">IF(S56="","",IF(INDEX(Entities!$B$6:$B$205,S56)="","",INDEX(Entities!$B$6:$B$205,S56)))</f>
        <v/>
      </c>
      <c r="C56" s="31" t="str">
        <f aca="false">IF(S56="","",IF(INDEX(Entities!$D$6:$D$205,S56)="","",INDEX(Entities!$D$6:$D$205,S56)))</f>
        <v/>
      </c>
      <c r="D56" s="32" t="str">
        <f aca="false">IF(S56="","",IF(INDEX(Entities!$I$6:$I$205,S56)="","",INDEX(Entities!$I$6:$I$205,S56)))</f>
        <v/>
      </c>
      <c r="E56" s="32" t="str">
        <f aca="false">IF(S56="","",IF(INDEX(Entities!$J$6:$J$205,S56)="","",INDEX(Entities!$J$6:$J$205,S56)))</f>
        <v/>
      </c>
      <c r="F56" s="32" t="str">
        <f aca="false">IF(S56="","",IF(INDEX(Entities!$K$6:$K$205,S56)="","",INDEX(Entities!$K$6:$K$205,S56)))</f>
        <v/>
      </c>
      <c r="G56" s="32" t="str">
        <f aca="false">IF(S56="","",IF(INDEX(Entities!$L$6:$L$205,S56)="","",INDEX(Entities!$L$6:$L$205,S56)))</f>
        <v/>
      </c>
      <c r="H56" s="32" t="str">
        <f aca="false">IF(S56="","",IF(INDEX(Entities!$M$6:$M$205,S56)="","",INDEX(Entities!$M$6:$M$205,S56)))</f>
        <v/>
      </c>
      <c r="I56" s="32" t="str">
        <f aca="false">IF(S56="","",IF(INDEX(Entities!$N$6:$N$205,S56)="","",INDEX(Entities!$N$6:$N$205,S56)))</f>
        <v/>
      </c>
      <c r="J56" s="32" t="str">
        <f aca="false">IF(S56="","",IF(INDEX(Entities!$O$6:$O$205,S56)="","",INDEX(Entities!$O$6:$O$205,S56)))</f>
        <v/>
      </c>
      <c r="K56" s="32" t="str">
        <f aca="false">IF(S56="","",IF(INDEX(Entities!$P$6:$P$205,S56)="","",INDEX(Entities!$P$6:$P$205,S56)))</f>
        <v/>
      </c>
      <c r="L56" s="32" t="str">
        <f aca="false">IF(S56="","",IF(INDEX(Entities!$Q$6:$Q$205,S56)="","",INDEX(Entities!$Q$6:$Q$205,S56)))</f>
        <v/>
      </c>
      <c r="M56" s="32" t="str">
        <f aca="false">IF(S56="","",IF(INDEX(Entities!$R$6:$R$205,S56)="","",INDEX(Entities!$R$6:$R$205,S56)))</f>
        <v/>
      </c>
      <c r="N56" s="32" t="str">
        <f aca="false">IF(S56="","",IF(INDEX(Entities!$S$6:$S$205,S56)="","",INDEX(Entities!$S$6:$S$205,S56)))</f>
        <v/>
      </c>
      <c r="O56" s="32" t="str">
        <f aca="false">IF(S56="","",IF(INDEX(Entities!$T$6:$T$205,S56)="","",INDEX(Entities!$T$6:$T$205,S56)))</f>
        <v/>
      </c>
      <c r="P56" s="32" t="str">
        <f aca="false">IF(S56="","",IF(INDEX(Entities!$U$6:$U$205,S56)="","",INDEX(Entities!$U$6:$U$205,S56)))</f>
        <v/>
      </c>
      <c r="Q56" s="31" t="str">
        <f aca="false">IF(S56="","",IF(INDEX(Entities!$V$6:$V$205,S56)="","",INDEX(Entities!$V$6:$V$205,S56)))</f>
        <v/>
      </c>
      <c r="R56" s="0" t="str">
        <f aca="false">IFERROR(SMALL(Entities!$AR$6:$AR$205,51),"")</f>
        <v/>
      </c>
      <c r="S56" s="0" t="str">
        <f aca="false">IF(R56="","",MATCH(R56,Entities!$AR$6:$AR$205,0))</f>
        <v/>
      </c>
    </row>
    <row r="57" customFormat="false" ht="15" hidden="false" customHeight="false" outlineLevel="0" collapsed="false">
      <c r="A57" s="31" t="str">
        <f aca="false">IF(S57="","",IF(INDEX(Entities!$C$6:$C$205,S57)="","",INDEX(Entities!$C$6:$C$205,S57)))</f>
        <v/>
      </c>
      <c r="B57" s="31" t="str">
        <f aca="false">IF(S57="","",IF(INDEX(Entities!$B$6:$B$205,S57)="","",INDEX(Entities!$B$6:$B$205,S57)))</f>
        <v/>
      </c>
      <c r="C57" s="31" t="str">
        <f aca="false">IF(S57="","",IF(INDEX(Entities!$D$6:$D$205,S57)="","",INDEX(Entities!$D$6:$D$205,S57)))</f>
        <v/>
      </c>
      <c r="D57" s="32" t="str">
        <f aca="false">IF(S57="","",IF(INDEX(Entities!$I$6:$I$205,S57)="","",INDEX(Entities!$I$6:$I$205,S57)))</f>
        <v/>
      </c>
      <c r="E57" s="32" t="str">
        <f aca="false">IF(S57="","",IF(INDEX(Entities!$J$6:$J$205,S57)="","",INDEX(Entities!$J$6:$J$205,S57)))</f>
        <v/>
      </c>
      <c r="F57" s="32" t="str">
        <f aca="false">IF(S57="","",IF(INDEX(Entities!$K$6:$K$205,S57)="","",INDEX(Entities!$K$6:$K$205,S57)))</f>
        <v/>
      </c>
      <c r="G57" s="32" t="str">
        <f aca="false">IF(S57="","",IF(INDEX(Entities!$L$6:$L$205,S57)="","",INDEX(Entities!$L$6:$L$205,S57)))</f>
        <v/>
      </c>
      <c r="H57" s="32" t="str">
        <f aca="false">IF(S57="","",IF(INDEX(Entities!$M$6:$M$205,S57)="","",INDEX(Entities!$M$6:$M$205,S57)))</f>
        <v/>
      </c>
      <c r="I57" s="32" t="str">
        <f aca="false">IF(S57="","",IF(INDEX(Entities!$N$6:$N$205,S57)="","",INDEX(Entities!$N$6:$N$205,S57)))</f>
        <v/>
      </c>
      <c r="J57" s="32" t="str">
        <f aca="false">IF(S57="","",IF(INDEX(Entities!$O$6:$O$205,S57)="","",INDEX(Entities!$O$6:$O$205,S57)))</f>
        <v/>
      </c>
      <c r="K57" s="32" t="str">
        <f aca="false">IF(S57="","",IF(INDEX(Entities!$P$6:$P$205,S57)="","",INDEX(Entities!$P$6:$P$205,S57)))</f>
        <v/>
      </c>
      <c r="L57" s="32" t="str">
        <f aca="false">IF(S57="","",IF(INDEX(Entities!$Q$6:$Q$205,S57)="","",INDEX(Entities!$Q$6:$Q$205,S57)))</f>
        <v/>
      </c>
      <c r="M57" s="32" t="str">
        <f aca="false">IF(S57="","",IF(INDEX(Entities!$R$6:$R$205,S57)="","",INDEX(Entities!$R$6:$R$205,S57)))</f>
        <v/>
      </c>
      <c r="N57" s="32" t="str">
        <f aca="false">IF(S57="","",IF(INDEX(Entities!$S$6:$S$205,S57)="","",INDEX(Entities!$S$6:$S$205,S57)))</f>
        <v/>
      </c>
      <c r="O57" s="32" t="str">
        <f aca="false">IF(S57="","",IF(INDEX(Entities!$T$6:$T$205,S57)="","",INDEX(Entities!$T$6:$T$205,S57)))</f>
        <v/>
      </c>
      <c r="P57" s="32" t="str">
        <f aca="false">IF(S57="","",IF(INDEX(Entities!$U$6:$U$205,S57)="","",INDEX(Entities!$U$6:$U$205,S57)))</f>
        <v/>
      </c>
      <c r="Q57" s="31" t="str">
        <f aca="false">IF(S57="","",IF(INDEX(Entities!$V$6:$V$205,S57)="","",INDEX(Entities!$V$6:$V$205,S57)))</f>
        <v/>
      </c>
      <c r="R57" s="0" t="str">
        <f aca="false">IFERROR(SMALL(Entities!$AR$6:$AR$205,52),"")</f>
        <v/>
      </c>
      <c r="S57" s="0" t="str">
        <f aca="false">IF(R57="","",MATCH(R57,Entities!$AR$6:$AR$205,0))</f>
        <v/>
      </c>
    </row>
    <row r="58" customFormat="false" ht="15" hidden="false" customHeight="false" outlineLevel="0" collapsed="false">
      <c r="A58" s="31" t="str">
        <f aca="false">IF(S58="","",IF(INDEX(Entities!$C$6:$C$205,S58)="","",INDEX(Entities!$C$6:$C$205,S58)))</f>
        <v/>
      </c>
      <c r="B58" s="31" t="str">
        <f aca="false">IF(S58="","",IF(INDEX(Entities!$B$6:$B$205,S58)="","",INDEX(Entities!$B$6:$B$205,S58)))</f>
        <v/>
      </c>
      <c r="C58" s="31" t="str">
        <f aca="false">IF(S58="","",IF(INDEX(Entities!$D$6:$D$205,S58)="","",INDEX(Entities!$D$6:$D$205,S58)))</f>
        <v/>
      </c>
      <c r="D58" s="32" t="str">
        <f aca="false">IF(S58="","",IF(INDEX(Entities!$I$6:$I$205,S58)="","",INDEX(Entities!$I$6:$I$205,S58)))</f>
        <v/>
      </c>
      <c r="E58" s="32" t="str">
        <f aca="false">IF(S58="","",IF(INDEX(Entities!$J$6:$J$205,S58)="","",INDEX(Entities!$J$6:$J$205,S58)))</f>
        <v/>
      </c>
      <c r="F58" s="32" t="str">
        <f aca="false">IF(S58="","",IF(INDEX(Entities!$K$6:$K$205,S58)="","",INDEX(Entities!$K$6:$K$205,S58)))</f>
        <v/>
      </c>
      <c r="G58" s="32" t="str">
        <f aca="false">IF(S58="","",IF(INDEX(Entities!$L$6:$L$205,S58)="","",INDEX(Entities!$L$6:$L$205,S58)))</f>
        <v/>
      </c>
      <c r="H58" s="32" t="str">
        <f aca="false">IF(S58="","",IF(INDEX(Entities!$M$6:$M$205,S58)="","",INDEX(Entities!$M$6:$M$205,S58)))</f>
        <v/>
      </c>
      <c r="I58" s="32" t="str">
        <f aca="false">IF(S58="","",IF(INDEX(Entities!$N$6:$N$205,S58)="","",INDEX(Entities!$N$6:$N$205,S58)))</f>
        <v/>
      </c>
      <c r="J58" s="32" t="str">
        <f aca="false">IF(S58="","",IF(INDEX(Entities!$O$6:$O$205,S58)="","",INDEX(Entities!$O$6:$O$205,S58)))</f>
        <v/>
      </c>
      <c r="K58" s="32" t="str">
        <f aca="false">IF(S58="","",IF(INDEX(Entities!$P$6:$P$205,S58)="","",INDEX(Entities!$P$6:$P$205,S58)))</f>
        <v/>
      </c>
      <c r="L58" s="32" t="str">
        <f aca="false">IF(S58="","",IF(INDEX(Entities!$Q$6:$Q$205,S58)="","",INDEX(Entities!$Q$6:$Q$205,S58)))</f>
        <v/>
      </c>
      <c r="M58" s="32" t="str">
        <f aca="false">IF(S58="","",IF(INDEX(Entities!$R$6:$R$205,S58)="","",INDEX(Entities!$R$6:$R$205,S58)))</f>
        <v/>
      </c>
      <c r="N58" s="32" t="str">
        <f aca="false">IF(S58="","",IF(INDEX(Entities!$S$6:$S$205,S58)="","",INDEX(Entities!$S$6:$S$205,S58)))</f>
        <v/>
      </c>
      <c r="O58" s="32" t="str">
        <f aca="false">IF(S58="","",IF(INDEX(Entities!$T$6:$T$205,S58)="","",INDEX(Entities!$T$6:$T$205,S58)))</f>
        <v/>
      </c>
      <c r="P58" s="32" t="str">
        <f aca="false">IF(S58="","",IF(INDEX(Entities!$U$6:$U$205,S58)="","",INDEX(Entities!$U$6:$U$205,S58)))</f>
        <v/>
      </c>
      <c r="Q58" s="31" t="str">
        <f aca="false">IF(S58="","",IF(INDEX(Entities!$V$6:$V$205,S58)="","",INDEX(Entities!$V$6:$V$205,S58)))</f>
        <v/>
      </c>
      <c r="R58" s="0" t="str">
        <f aca="false">IFERROR(SMALL(Entities!$AR$6:$AR$205,53),"")</f>
        <v/>
      </c>
      <c r="S58" s="0" t="str">
        <f aca="false">IF(R58="","",MATCH(R58,Entities!$AR$6:$AR$205,0))</f>
        <v/>
      </c>
    </row>
    <row r="59" customFormat="false" ht="15" hidden="false" customHeight="false" outlineLevel="0" collapsed="false">
      <c r="A59" s="31" t="str">
        <f aca="false">IF(S59="","",IF(INDEX(Entities!$C$6:$C$205,S59)="","",INDEX(Entities!$C$6:$C$205,S59)))</f>
        <v/>
      </c>
      <c r="B59" s="31" t="str">
        <f aca="false">IF(S59="","",IF(INDEX(Entities!$B$6:$B$205,S59)="","",INDEX(Entities!$B$6:$B$205,S59)))</f>
        <v/>
      </c>
      <c r="C59" s="31" t="str">
        <f aca="false">IF(S59="","",IF(INDEX(Entities!$D$6:$D$205,S59)="","",INDEX(Entities!$D$6:$D$205,S59)))</f>
        <v/>
      </c>
      <c r="D59" s="32" t="str">
        <f aca="false">IF(S59="","",IF(INDEX(Entities!$I$6:$I$205,S59)="","",INDEX(Entities!$I$6:$I$205,S59)))</f>
        <v/>
      </c>
      <c r="E59" s="32" t="str">
        <f aca="false">IF(S59="","",IF(INDEX(Entities!$J$6:$J$205,S59)="","",INDEX(Entities!$J$6:$J$205,S59)))</f>
        <v/>
      </c>
      <c r="F59" s="32" t="str">
        <f aca="false">IF(S59="","",IF(INDEX(Entities!$K$6:$K$205,S59)="","",INDEX(Entities!$K$6:$K$205,S59)))</f>
        <v/>
      </c>
      <c r="G59" s="32" t="str">
        <f aca="false">IF(S59="","",IF(INDEX(Entities!$L$6:$L$205,S59)="","",INDEX(Entities!$L$6:$L$205,S59)))</f>
        <v/>
      </c>
      <c r="H59" s="32" t="str">
        <f aca="false">IF(S59="","",IF(INDEX(Entities!$M$6:$M$205,S59)="","",INDEX(Entities!$M$6:$M$205,S59)))</f>
        <v/>
      </c>
      <c r="I59" s="32" t="str">
        <f aca="false">IF(S59="","",IF(INDEX(Entities!$N$6:$N$205,S59)="","",INDEX(Entities!$N$6:$N$205,S59)))</f>
        <v/>
      </c>
      <c r="J59" s="32" t="str">
        <f aca="false">IF(S59="","",IF(INDEX(Entities!$O$6:$O$205,S59)="","",INDEX(Entities!$O$6:$O$205,S59)))</f>
        <v/>
      </c>
      <c r="K59" s="32" t="str">
        <f aca="false">IF(S59="","",IF(INDEX(Entities!$P$6:$P$205,S59)="","",INDEX(Entities!$P$6:$P$205,S59)))</f>
        <v/>
      </c>
      <c r="L59" s="32" t="str">
        <f aca="false">IF(S59="","",IF(INDEX(Entities!$Q$6:$Q$205,S59)="","",INDEX(Entities!$Q$6:$Q$205,S59)))</f>
        <v/>
      </c>
      <c r="M59" s="32" t="str">
        <f aca="false">IF(S59="","",IF(INDEX(Entities!$R$6:$R$205,S59)="","",INDEX(Entities!$R$6:$R$205,S59)))</f>
        <v/>
      </c>
      <c r="N59" s="32" t="str">
        <f aca="false">IF(S59="","",IF(INDEX(Entities!$S$6:$S$205,S59)="","",INDEX(Entities!$S$6:$S$205,S59)))</f>
        <v/>
      </c>
      <c r="O59" s="32" t="str">
        <f aca="false">IF(S59="","",IF(INDEX(Entities!$T$6:$T$205,S59)="","",INDEX(Entities!$T$6:$T$205,S59)))</f>
        <v/>
      </c>
      <c r="P59" s="32" t="str">
        <f aca="false">IF(S59="","",IF(INDEX(Entities!$U$6:$U$205,S59)="","",INDEX(Entities!$U$6:$U$205,S59)))</f>
        <v/>
      </c>
      <c r="Q59" s="31" t="str">
        <f aca="false">IF(S59="","",IF(INDEX(Entities!$V$6:$V$205,S59)="","",INDEX(Entities!$V$6:$V$205,S59)))</f>
        <v/>
      </c>
      <c r="R59" s="0" t="str">
        <f aca="false">IFERROR(SMALL(Entities!$AR$6:$AR$205,54),"")</f>
        <v/>
      </c>
      <c r="S59" s="0" t="str">
        <f aca="false">IF(R59="","",MATCH(R59,Entities!$AR$6:$AR$205,0))</f>
        <v/>
      </c>
    </row>
    <row r="60" customFormat="false" ht="15" hidden="false" customHeight="false" outlineLevel="0" collapsed="false">
      <c r="A60" s="31" t="str">
        <f aca="false">IF(S60="","",IF(INDEX(Entities!$C$6:$C$205,S60)="","",INDEX(Entities!$C$6:$C$205,S60)))</f>
        <v/>
      </c>
      <c r="B60" s="31" t="str">
        <f aca="false">IF(S60="","",IF(INDEX(Entities!$B$6:$B$205,S60)="","",INDEX(Entities!$B$6:$B$205,S60)))</f>
        <v/>
      </c>
      <c r="C60" s="31" t="str">
        <f aca="false">IF(S60="","",IF(INDEX(Entities!$D$6:$D$205,S60)="","",INDEX(Entities!$D$6:$D$205,S60)))</f>
        <v/>
      </c>
      <c r="D60" s="32" t="str">
        <f aca="false">IF(S60="","",IF(INDEX(Entities!$I$6:$I$205,S60)="","",INDEX(Entities!$I$6:$I$205,S60)))</f>
        <v/>
      </c>
      <c r="E60" s="32" t="str">
        <f aca="false">IF(S60="","",IF(INDEX(Entities!$J$6:$J$205,S60)="","",INDEX(Entities!$J$6:$J$205,S60)))</f>
        <v/>
      </c>
      <c r="F60" s="32" t="str">
        <f aca="false">IF(S60="","",IF(INDEX(Entities!$K$6:$K$205,S60)="","",INDEX(Entities!$K$6:$K$205,S60)))</f>
        <v/>
      </c>
      <c r="G60" s="32" t="str">
        <f aca="false">IF(S60="","",IF(INDEX(Entities!$L$6:$L$205,S60)="","",INDEX(Entities!$L$6:$L$205,S60)))</f>
        <v/>
      </c>
      <c r="H60" s="32" t="str">
        <f aca="false">IF(S60="","",IF(INDEX(Entities!$M$6:$M$205,S60)="","",INDEX(Entities!$M$6:$M$205,S60)))</f>
        <v/>
      </c>
      <c r="I60" s="32" t="str">
        <f aca="false">IF(S60="","",IF(INDEX(Entities!$N$6:$N$205,S60)="","",INDEX(Entities!$N$6:$N$205,S60)))</f>
        <v/>
      </c>
      <c r="J60" s="32" t="str">
        <f aca="false">IF(S60="","",IF(INDEX(Entities!$O$6:$O$205,S60)="","",INDEX(Entities!$O$6:$O$205,S60)))</f>
        <v/>
      </c>
      <c r="K60" s="32" t="str">
        <f aca="false">IF(S60="","",IF(INDEX(Entities!$P$6:$P$205,S60)="","",INDEX(Entities!$P$6:$P$205,S60)))</f>
        <v/>
      </c>
      <c r="L60" s="32" t="str">
        <f aca="false">IF(S60="","",IF(INDEX(Entities!$Q$6:$Q$205,S60)="","",INDEX(Entities!$Q$6:$Q$205,S60)))</f>
        <v/>
      </c>
      <c r="M60" s="32" t="str">
        <f aca="false">IF(S60="","",IF(INDEX(Entities!$R$6:$R$205,S60)="","",INDEX(Entities!$R$6:$R$205,S60)))</f>
        <v/>
      </c>
      <c r="N60" s="32" t="str">
        <f aca="false">IF(S60="","",IF(INDEX(Entities!$S$6:$S$205,S60)="","",INDEX(Entities!$S$6:$S$205,S60)))</f>
        <v/>
      </c>
      <c r="O60" s="32" t="str">
        <f aca="false">IF(S60="","",IF(INDEX(Entities!$T$6:$T$205,S60)="","",INDEX(Entities!$T$6:$T$205,S60)))</f>
        <v/>
      </c>
      <c r="P60" s="32" t="str">
        <f aca="false">IF(S60="","",IF(INDEX(Entities!$U$6:$U$205,S60)="","",INDEX(Entities!$U$6:$U$205,S60)))</f>
        <v/>
      </c>
      <c r="Q60" s="31" t="str">
        <f aca="false">IF(S60="","",IF(INDEX(Entities!$V$6:$V$205,S60)="","",INDEX(Entities!$V$6:$V$205,S60)))</f>
        <v/>
      </c>
      <c r="R60" s="0" t="str">
        <f aca="false">IFERROR(SMALL(Entities!$AR$6:$AR$205,55),"")</f>
        <v/>
      </c>
      <c r="S60" s="0" t="str">
        <f aca="false">IF(R60="","",MATCH(R60,Entities!$AR$6:$AR$205,0))</f>
        <v/>
      </c>
    </row>
    <row r="61" customFormat="false" ht="15" hidden="false" customHeight="false" outlineLevel="0" collapsed="false">
      <c r="A61" s="31" t="str">
        <f aca="false">IF(S61="","",IF(INDEX(Entities!$C$6:$C$205,S61)="","",INDEX(Entities!$C$6:$C$205,S61)))</f>
        <v/>
      </c>
      <c r="B61" s="31" t="str">
        <f aca="false">IF(S61="","",IF(INDEX(Entities!$B$6:$B$205,S61)="","",INDEX(Entities!$B$6:$B$205,S61)))</f>
        <v/>
      </c>
      <c r="C61" s="31" t="str">
        <f aca="false">IF(S61="","",IF(INDEX(Entities!$D$6:$D$205,S61)="","",INDEX(Entities!$D$6:$D$205,S61)))</f>
        <v/>
      </c>
      <c r="D61" s="32" t="str">
        <f aca="false">IF(S61="","",IF(INDEX(Entities!$I$6:$I$205,S61)="","",INDEX(Entities!$I$6:$I$205,S61)))</f>
        <v/>
      </c>
      <c r="E61" s="32" t="str">
        <f aca="false">IF(S61="","",IF(INDEX(Entities!$J$6:$J$205,S61)="","",INDEX(Entities!$J$6:$J$205,S61)))</f>
        <v/>
      </c>
      <c r="F61" s="32" t="str">
        <f aca="false">IF(S61="","",IF(INDEX(Entities!$K$6:$K$205,S61)="","",INDEX(Entities!$K$6:$K$205,S61)))</f>
        <v/>
      </c>
      <c r="G61" s="32" t="str">
        <f aca="false">IF(S61="","",IF(INDEX(Entities!$L$6:$L$205,S61)="","",INDEX(Entities!$L$6:$L$205,S61)))</f>
        <v/>
      </c>
      <c r="H61" s="32" t="str">
        <f aca="false">IF(S61="","",IF(INDEX(Entities!$M$6:$M$205,S61)="","",INDEX(Entities!$M$6:$M$205,S61)))</f>
        <v/>
      </c>
      <c r="I61" s="32" t="str">
        <f aca="false">IF(S61="","",IF(INDEX(Entities!$N$6:$N$205,S61)="","",INDEX(Entities!$N$6:$N$205,S61)))</f>
        <v/>
      </c>
      <c r="J61" s="32" t="str">
        <f aca="false">IF(S61="","",IF(INDEX(Entities!$O$6:$O$205,S61)="","",INDEX(Entities!$O$6:$O$205,S61)))</f>
        <v/>
      </c>
      <c r="K61" s="32" t="str">
        <f aca="false">IF(S61="","",IF(INDEX(Entities!$P$6:$P$205,S61)="","",INDEX(Entities!$P$6:$P$205,S61)))</f>
        <v/>
      </c>
      <c r="L61" s="32" t="str">
        <f aca="false">IF(S61="","",IF(INDEX(Entities!$Q$6:$Q$205,S61)="","",INDEX(Entities!$Q$6:$Q$205,S61)))</f>
        <v/>
      </c>
      <c r="M61" s="32" t="str">
        <f aca="false">IF(S61="","",IF(INDEX(Entities!$R$6:$R$205,S61)="","",INDEX(Entities!$R$6:$R$205,S61)))</f>
        <v/>
      </c>
      <c r="N61" s="32" t="str">
        <f aca="false">IF(S61="","",IF(INDEX(Entities!$S$6:$S$205,S61)="","",INDEX(Entities!$S$6:$S$205,S61)))</f>
        <v/>
      </c>
      <c r="O61" s="32" t="str">
        <f aca="false">IF(S61="","",IF(INDEX(Entities!$T$6:$T$205,S61)="","",INDEX(Entities!$T$6:$T$205,S61)))</f>
        <v/>
      </c>
      <c r="P61" s="32" t="str">
        <f aca="false">IF(S61="","",IF(INDEX(Entities!$U$6:$U$205,S61)="","",INDEX(Entities!$U$6:$U$205,S61)))</f>
        <v/>
      </c>
      <c r="Q61" s="31" t="str">
        <f aca="false">IF(S61="","",IF(INDEX(Entities!$V$6:$V$205,S61)="","",INDEX(Entities!$V$6:$V$205,S61)))</f>
        <v/>
      </c>
      <c r="R61" s="0" t="str">
        <f aca="false">IFERROR(SMALL(Entities!$AR$6:$AR$205,56),"")</f>
        <v/>
      </c>
      <c r="S61" s="0" t="str">
        <f aca="false">IF(R61="","",MATCH(R61,Entities!$AR$6:$AR$205,0))</f>
        <v/>
      </c>
    </row>
    <row r="62" customFormat="false" ht="15" hidden="false" customHeight="false" outlineLevel="0" collapsed="false">
      <c r="A62" s="31" t="str">
        <f aca="false">IF(S62="","",IF(INDEX(Entities!$C$6:$C$205,S62)="","",INDEX(Entities!$C$6:$C$205,S62)))</f>
        <v/>
      </c>
      <c r="B62" s="31" t="str">
        <f aca="false">IF(S62="","",IF(INDEX(Entities!$B$6:$B$205,S62)="","",INDEX(Entities!$B$6:$B$205,S62)))</f>
        <v/>
      </c>
      <c r="C62" s="31" t="str">
        <f aca="false">IF(S62="","",IF(INDEX(Entities!$D$6:$D$205,S62)="","",INDEX(Entities!$D$6:$D$205,S62)))</f>
        <v/>
      </c>
      <c r="D62" s="32" t="str">
        <f aca="false">IF(S62="","",IF(INDEX(Entities!$I$6:$I$205,S62)="","",INDEX(Entities!$I$6:$I$205,S62)))</f>
        <v/>
      </c>
      <c r="E62" s="32" t="str">
        <f aca="false">IF(S62="","",IF(INDEX(Entities!$J$6:$J$205,S62)="","",INDEX(Entities!$J$6:$J$205,S62)))</f>
        <v/>
      </c>
      <c r="F62" s="32" t="str">
        <f aca="false">IF(S62="","",IF(INDEX(Entities!$K$6:$K$205,S62)="","",INDEX(Entities!$K$6:$K$205,S62)))</f>
        <v/>
      </c>
      <c r="G62" s="32" t="str">
        <f aca="false">IF(S62="","",IF(INDEX(Entities!$L$6:$L$205,S62)="","",INDEX(Entities!$L$6:$L$205,S62)))</f>
        <v/>
      </c>
      <c r="H62" s="32" t="str">
        <f aca="false">IF(S62="","",IF(INDEX(Entities!$M$6:$M$205,S62)="","",INDEX(Entities!$M$6:$M$205,S62)))</f>
        <v/>
      </c>
      <c r="I62" s="32" t="str">
        <f aca="false">IF(S62="","",IF(INDEX(Entities!$N$6:$N$205,S62)="","",INDEX(Entities!$N$6:$N$205,S62)))</f>
        <v/>
      </c>
      <c r="J62" s="32" t="str">
        <f aca="false">IF(S62="","",IF(INDEX(Entities!$O$6:$O$205,S62)="","",INDEX(Entities!$O$6:$O$205,S62)))</f>
        <v/>
      </c>
      <c r="K62" s="32" t="str">
        <f aca="false">IF(S62="","",IF(INDEX(Entities!$P$6:$P$205,S62)="","",INDEX(Entities!$P$6:$P$205,S62)))</f>
        <v/>
      </c>
      <c r="L62" s="32" t="str">
        <f aca="false">IF(S62="","",IF(INDEX(Entities!$Q$6:$Q$205,S62)="","",INDEX(Entities!$Q$6:$Q$205,S62)))</f>
        <v/>
      </c>
      <c r="M62" s="32" t="str">
        <f aca="false">IF(S62="","",IF(INDEX(Entities!$R$6:$R$205,S62)="","",INDEX(Entities!$R$6:$R$205,S62)))</f>
        <v/>
      </c>
      <c r="N62" s="32" t="str">
        <f aca="false">IF(S62="","",IF(INDEX(Entities!$S$6:$S$205,S62)="","",INDEX(Entities!$S$6:$S$205,S62)))</f>
        <v/>
      </c>
      <c r="O62" s="32" t="str">
        <f aca="false">IF(S62="","",IF(INDEX(Entities!$T$6:$T$205,S62)="","",INDEX(Entities!$T$6:$T$205,S62)))</f>
        <v/>
      </c>
      <c r="P62" s="32" t="str">
        <f aca="false">IF(S62="","",IF(INDEX(Entities!$U$6:$U$205,S62)="","",INDEX(Entities!$U$6:$U$205,S62)))</f>
        <v/>
      </c>
      <c r="Q62" s="31" t="str">
        <f aca="false">IF(S62="","",IF(INDEX(Entities!$V$6:$V$205,S62)="","",INDEX(Entities!$V$6:$V$205,S62)))</f>
        <v/>
      </c>
      <c r="R62" s="0" t="str">
        <f aca="false">IFERROR(SMALL(Entities!$AR$6:$AR$205,57),"")</f>
        <v/>
      </c>
      <c r="S62" s="0" t="str">
        <f aca="false">IF(R62="","",MATCH(R62,Entities!$AR$6:$AR$205,0))</f>
        <v/>
      </c>
    </row>
    <row r="63" customFormat="false" ht="15" hidden="false" customHeight="false" outlineLevel="0" collapsed="false">
      <c r="A63" s="31" t="str">
        <f aca="false">IF(S63="","",IF(INDEX(Entities!$C$6:$C$205,S63)="","",INDEX(Entities!$C$6:$C$205,S63)))</f>
        <v/>
      </c>
      <c r="B63" s="31" t="str">
        <f aca="false">IF(S63="","",IF(INDEX(Entities!$B$6:$B$205,S63)="","",INDEX(Entities!$B$6:$B$205,S63)))</f>
        <v/>
      </c>
      <c r="C63" s="31" t="str">
        <f aca="false">IF(S63="","",IF(INDEX(Entities!$D$6:$D$205,S63)="","",INDEX(Entities!$D$6:$D$205,S63)))</f>
        <v/>
      </c>
      <c r="D63" s="32" t="str">
        <f aca="false">IF(S63="","",IF(INDEX(Entities!$I$6:$I$205,S63)="","",INDEX(Entities!$I$6:$I$205,S63)))</f>
        <v/>
      </c>
      <c r="E63" s="32" t="str">
        <f aca="false">IF(S63="","",IF(INDEX(Entities!$J$6:$J$205,S63)="","",INDEX(Entities!$J$6:$J$205,S63)))</f>
        <v/>
      </c>
      <c r="F63" s="32" t="str">
        <f aca="false">IF(S63="","",IF(INDEX(Entities!$K$6:$K$205,S63)="","",INDEX(Entities!$K$6:$K$205,S63)))</f>
        <v/>
      </c>
      <c r="G63" s="32" t="str">
        <f aca="false">IF(S63="","",IF(INDEX(Entities!$L$6:$L$205,S63)="","",INDEX(Entities!$L$6:$L$205,S63)))</f>
        <v/>
      </c>
      <c r="H63" s="32" t="str">
        <f aca="false">IF(S63="","",IF(INDEX(Entities!$M$6:$M$205,S63)="","",INDEX(Entities!$M$6:$M$205,S63)))</f>
        <v/>
      </c>
      <c r="I63" s="32" t="str">
        <f aca="false">IF(S63="","",IF(INDEX(Entities!$N$6:$N$205,S63)="","",INDEX(Entities!$N$6:$N$205,S63)))</f>
        <v/>
      </c>
      <c r="J63" s="32" t="str">
        <f aca="false">IF(S63="","",IF(INDEX(Entities!$O$6:$O$205,S63)="","",INDEX(Entities!$O$6:$O$205,S63)))</f>
        <v/>
      </c>
      <c r="K63" s="32" t="str">
        <f aca="false">IF(S63="","",IF(INDEX(Entities!$P$6:$P$205,S63)="","",INDEX(Entities!$P$6:$P$205,S63)))</f>
        <v/>
      </c>
      <c r="L63" s="32" t="str">
        <f aca="false">IF(S63="","",IF(INDEX(Entities!$Q$6:$Q$205,S63)="","",INDEX(Entities!$Q$6:$Q$205,S63)))</f>
        <v/>
      </c>
      <c r="M63" s="32" t="str">
        <f aca="false">IF(S63="","",IF(INDEX(Entities!$R$6:$R$205,S63)="","",INDEX(Entities!$R$6:$R$205,S63)))</f>
        <v/>
      </c>
      <c r="N63" s="32" t="str">
        <f aca="false">IF(S63="","",IF(INDEX(Entities!$S$6:$S$205,S63)="","",INDEX(Entities!$S$6:$S$205,S63)))</f>
        <v/>
      </c>
      <c r="O63" s="32" t="str">
        <f aca="false">IF(S63="","",IF(INDEX(Entities!$T$6:$T$205,S63)="","",INDEX(Entities!$T$6:$T$205,S63)))</f>
        <v/>
      </c>
      <c r="P63" s="32" t="str">
        <f aca="false">IF(S63="","",IF(INDEX(Entities!$U$6:$U$205,S63)="","",INDEX(Entities!$U$6:$U$205,S63)))</f>
        <v/>
      </c>
      <c r="Q63" s="31" t="str">
        <f aca="false">IF(S63="","",IF(INDEX(Entities!$V$6:$V$205,S63)="","",INDEX(Entities!$V$6:$V$205,S63)))</f>
        <v/>
      </c>
      <c r="R63" s="0" t="str">
        <f aca="false">IFERROR(SMALL(Entities!$AR$6:$AR$205,58),"")</f>
        <v/>
      </c>
      <c r="S63" s="0" t="str">
        <f aca="false">IF(R63="","",MATCH(R63,Entities!$AR$6:$AR$205,0))</f>
        <v/>
      </c>
    </row>
    <row r="64" customFormat="false" ht="15" hidden="false" customHeight="false" outlineLevel="0" collapsed="false">
      <c r="A64" s="31" t="str">
        <f aca="false">IF(S64="","",IF(INDEX(Entities!$C$6:$C$205,S64)="","",INDEX(Entities!$C$6:$C$205,S64)))</f>
        <v/>
      </c>
      <c r="B64" s="31" t="str">
        <f aca="false">IF(S64="","",IF(INDEX(Entities!$B$6:$B$205,S64)="","",INDEX(Entities!$B$6:$B$205,S64)))</f>
        <v/>
      </c>
      <c r="C64" s="31" t="str">
        <f aca="false">IF(S64="","",IF(INDEX(Entities!$D$6:$D$205,S64)="","",INDEX(Entities!$D$6:$D$205,S64)))</f>
        <v/>
      </c>
      <c r="D64" s="32" t="str">
        <f aca="false">IF(S64="","",IF(INDEX(Entities!$I$6:$I$205,S64)="","",INDEX(Entities!$I$6:$I$205,S64)))</f>
        <v/>
      </c>
      <c r="E64" s="32" t="str">
        <f aca="false">IF(S64="","",IF(INDEX(Entities!$J$6:$J$205,S64)="","",INDEX(Entities!$J$6:$J$205,S64)))</f>
        <v/>
      </c>
      <c r="F64" s="32" t="str">
        <f aca="false">IF(S64="","",IF(INDEX(Entities!$K$6:$K$205,S64)="","",INDEX(Entities!$K$6:$K$205,S64)))</f>
        <v/>
      </c>
      <c r="G64" s="32" t="str">
        <f aca="false">IF(S64="","",IF(INDEX(Entities!$L$6:$L$205,S64)="","",INDEX(Entities!$L$6:$L$205,S64)))</f>
        <v/>
      </c>
      <c r="H64" s="32" t="str">
        <f aca="false">IF(S64="","",IF(INDEX(Entities!$M$6:$M$205,S64)="","",INDEX(Entities!$M$6:$M$205,S64)))</f>
        <v/>
      </c>
      <c r="I64" s="32" t="str">
        <f aca="false">IF(S64="","",IF(INDEX(Entities!$N$6:$N$205,S64)="","",INDEX(Entities!$N$6:$N$205,S64)))</f>
        <v/>
      </c>
      <c r="J64" s="32" t="str">
        <f aca="false">IF(S64="","",IF(INDEX(Entities!$O$6:$O$205,S64)="","",INDEX(Entities!$O$6:$O$205,S64)))</f>
        <v/>
      </c>
      <c r="K64" s="32" t="str">
        <f aca="false">IF(S64="","",IF(INDEX(Entities!$P$6:$P$205,S64)="","",INDEX(Entities!$P$6:$P$205,S64)))</f>
        <v/>
      </c>
      <c r="L64" s="32" t="str">
        <f aca="false">IF(S64="","",IF(INDEX(Entities!$Q$6:$Q$205,S64)="","",INDEX(Entities!$Q$6:$Q$205,S64)))</f>
        <v/>
      </c>
      <c r="M64" s="32" t="str">
        <f aca="false">IF(S64="","",IF(INDEX(Entities!$R$6:$R$205,S64)="","",INDEX(Entities!$R$6:$R$205,S64)))</f>
        <v/>
      </c>
      <c r="N64" s="32" t="str">
        <f aca="false">IF(S64="","",IF(INDEX(Entities!$S$6:$S$205,S64)="","",INDEX(Entities!$S$6:$S$205,S64)))</f>
        <v/>
      </c>
      <c r="O64" s="32" t="str">
        <f aca="false">IF(S64="","",IF(INDEX(Entities!$T$6:$T$205,S64)="","",INDEX(Entities!$T$6:$T$205,S64)))</f>
        <v/>
      </c>
      <c r="P64" s="32" t="str">
        <f aca="false">IF(S64="","",IF(INDEX(Entities!$U$6:$U$205,S64)="","",INDEX(Entities!$U$6:$U$205,S64)))</f>
        <v/>
      </c>
      <c r="Q64" s="31" t="str">
        <f aca="false">IF(S64="","",IF(INDEX(Entities!$V$6:$V$205,S64)="","",INDEX(Entities!$V$6:$V$205,S64)))</f>
        <v/>
      </c>
      <c r="R64" s="0" t="str">
        <f aca="false">IFERROR(SMALL(Entities!$AR$6:$AR$205,59),"")</f>
        <v/>
      </c>
      <c r="S64" s="0" t="str">
        <f aca="false">IF(R64="","",MATCH(R64,Entities!$AR$6:$AR$205,0))</f>
        <v/>
      </c>
    </row>
    <row r="65" customFormat="false" ht="15" hidden="false" customHeight="false" outlineLevel="0" collapsed="false">
      <c r="A65" s="31" t="str">
        <f aca="false">IF(S65="","",IF(INDEX(Entities!$C$6:$C$205,S65)="","",INDEX(Entities!$C$6:$C$205,S65)))</f>
        <v/>
      </c>
      <c r="B65" s="31" t="str">
        <f aca="false">IF(S65="","",IF(INDEX(Entities!$B$6:$B$205,S65)="","",INDEX(Entities!$B$6:$B$205,S65)))</f>
        <v/>
      </c>
      <c r="C65" s="31" t="str">
        <f aca="false">IF(S65="","",IF(INDEX(Entities!$D$6:$D$205,S65)="","",INDEX(Entities!$D$6:$D$205,S65)))</f>
        <v/>
      </c>
      <c r="D65" s="32" t="str">
        <f aca="false">IF(S65="","",IF(INDEX(Entities!$I$6:$I$205,S65)="","",INDEX(Entities!$I$6:$I$205,S65)))</f>
        <v/>
      </c>
      <c r="E65" s="32" t="str">
        <f aca="false">IF(S65="","",IF(INDEX(Entities!$J$6:$J$205,S65)="","",INDEX(Entities!$J$6:$J$205,S65)))</f>
        <v/>
      </c>
      <c r="F65" s="32" t="str">
        <f aca="false">IF(S65="","",IF(INDEX(Entities!$K$6:$K$205,S65)="","",INDEX(Entities!$K$6:$K$205,S65)))</f>
        <v/>
      </c>
      <c r="G65" s="32" t="str">
        <f aca="false">IF(S65="","",IF(INDEX(Entities!$L$6:$L$205,S65)="","",INDEX(Entities!$L$6:$L$205,S65)))</f>
        <v/>
      </c>
      <c r="H65" s="32" t="str">
        <f aca="false">IF(S65="","",IF(INDEX(Entities!$M$6:$M$205,S65)="","",INDEX(Entities!$M$6:$M$205,S65)))</f>
        <v/>
      </c>
      <c r="I65" s="32" t="str">
        <f aca="false">IF(S65="","",IF(INDEX(Entities!$N$6:$N$205,S65)="","",INDEX(Entities!$N$6:$N$205,S65)))</f>
        <v/>
      </c>
      <c r="J65" s="32" t="str">
        <f aca="false">IF(S65="","",IF(INDEX(Entities!$O$6:$O$205,S65)="","",INDEX(Entities!$O$6:$O$205,S65)))</f>
        <v/>
      </c>
      <c r="K65" s="32" t="str">
        <f aca="false">IF(S65="","",IF(INDEX(Entities!$P$6:$P$205,S65)="","",INDEX(Entities!$P$6:$P$205,S65)))</f>
        <v/>
      </c>
      <c r="L65" s="32" t="str">
        <f aca="false">IF(S65="","",IF(INDEX(Entities!$Q$6:$Q$205,S65)="","",INDEX(Entities!$Q$6:$Q$205,S65)))</f>
        <v/>
      </c>
      <c r="M65" s="32" t="str">
        <f aca="false">IF(S65="","",IF(INDEX(Entities!$R$6:$R$205,S65)="","",INDEX(Entities!$R$6:$R$205,S65)))</f>
        <v/>
      </c>
      <c r="N65" s="32" t="str">
        <f aca="false">IF(S65="","",IF(INDEX(Entities!$S$6:$S$205,S65)="","",INDEX(Entities!$S$6:$S$205,S65)))</f>
        <v/>
      </c>
      <c r="O65" s="32" t="str">
        <f aca="false">IF(S65="","",IF(INDEX(Entities!$T$6:$T$205,S65)="","",INDEX(Entities!$T$6:$T$205,S65)))</f>
        <v/>
      </c>
      <c r="P65" s="32" t="str">
        <f aca="false">IF(S65="","",IF(INDEX(Entities!$U$6:$U$205,S65)="","",INDEX(Entities!$U$6:$U$205,S65)))</f>
        <v/>
      </c>
      <c r="Q65" s="31" t="str">
        <f aca="false">IF(S65="","",IF(INDEX(Entities!$V$6:$V$205,S65)="","",INDEX(Entities!$V$6:$V$205,S65)))</f>
        <v/>
      </c>
      <c r="R65" s="0" t="str">
        <f aca="false">IFERROR(SMALL(Entities!$AR$6:$AR$205,60),"")</f>
        <v/>
      </c>
      <c r="S65" s="0" t="str">
        <f aca="false">IF(R65="","",MATCH(R65,Entities!$AR$6:$AR$205,0))</f>
        <v/>
      </c>
    </row>
    <row r="66" customFormat="false" ht="15" hidden="false" customHeight="false" outlineLevel="0" collapsed="false">
      <c r="A66" s="31" t="str">
        <f aca="false">IF(S66="","",IF(INDEX(Entities!$C$6:$C$205,S66)="","",INDEX(Entities!$C$6:$C$205,S66)))</f>
        <v/>
      </c>
      <c r="B66" s="31" t="str">
        <f aca="false">IF(S66="","",IF(INDEX(Entities!$B$6:$B$205,S66)="","",INDEX(Entities!$B$6:$B$205,S66)))</f>
        <v/>
      </c>
      <c r="C66" s="31" t="str">
        <f aca="false">IF(S66="","",IF(INDEX(Entities!$D$6:$D$205,S66)="","",INDEX(Entities!$D$6:$D$205,S66)))</f>
        <v/>
      </c>
      <c r="D66" s="32" t="str">
        <f aca="false">IF(S66="","",IF(INDEX(Entities!$I$6:$I$205,S66)="","",INDEX(Entities!$I$6:$I$205,S66)))</f>
        <v/>
      </c>
      <c r="E66" s="32" t="str">
        <f aca="false">IF(S66="","",IF(INDEX(Entities!$J$6:$J$205,S66)="","",INDEX(Entities!$J$6:$J$205,S66)))</f>
        <v/>
      </c>
      <c r="F66" s="32" t="str">
        <f aca="false">IF(S66="","",IF(INDEX(Entities!$K$6:$K$205,S66)="","",INDEX(Entities!$K$6:$K$205,S66)))</f>
        <v/>
      </c>
      <c r="G66" s="32" t="str">
        <f aca="false">IF(S66="","",IF(INDEX(Entities!$L$6:$L$205,S66)="","",INDEX(Entities!$L$6:$L$205,S66)))</f>
        <v/>
      </c>
      <c r="H66" s="32" t="str">
        <f aca="false">IF(S66="","",IF(INDEX(Entities!$M$6:$M$205,S66)="","",INDEX(Entities!$M$6:$M$205,S66)))</f>
        <v/>
      </c>
      <c r="I66" s="32" t="str">
        <f aca="false">IF(S66="","",IF(INDEX(Entities!$N$6:$N$205,S66)="","",INDEX(Entities!$N$6:$N$205,S66)))</f>
        <v/>
      </c>
      <c r="J66" s="32" t="str">
        <f aca="false">IF(S66="","",IF(INDEX(Entities!$O$6:$O$205,S66)="","",INDEX(Entities!$O$6:$O$205,S66)))</f>
        <v/>
      </c>
      <c r="K66" s="32" t="str">
        <f aca="false">IF(S66="","",IF(INDEX(Entities!$P$6:$P$205,S66)="","",INDEX(Entities!$P$6:$P$205,S66)))</f>
        <v/>
      </c>
      <c r="L66" s="32" t="str">
        <f aca="false">IF(S66="","",IF(INDEX(Entities!$Q$6:$Q$205,S66)="","",INDEX(Entities!$Q$6:$Q$205,S66)))</f>
        <v/>
      </c>
      <c r="M66" s="32" t="str">
        <f aca="false">IF(S66="","",IF(INDEX(Entities!$R$6:$R$205,S66)="","",INDEX(Entities!$R$6:$R$205,S66)))</f>
        <v/>
      </c>
      <c r="N66" s="32" t="str">
        <f aca="false">IF(S66="","",IF(INDEX(Entities!$S$6:$S$205,S66)="","",INDEX(Entities!$S$6:$S$205,S66)))</f>
        <v/>
      </c>
      <c r="O66" s="32" t="str">
        <f aca="false">IF(S66="","",IF(INDEX(Entities!$T$6:$T$205,S66)="","",INDEX(Entities!$T$6:$T$205,S66)))</f>
        <v/>
      </c>
      <c r="P66" s="32" t="str">
        <f aca="false">IF(S66="","",IF(INDEX(Entities!$U$6:$U$205,S66)="","",INDEX(Entities!$U$6:$U$205,S66)))</f>
        <v/>
      </c>
      <c r="Q66" s="31" t="str">
        <f aca="false">IF(S66="","",IF(INDEX(Entities!$V$6:$V$205,S66)="","",INDEX(Entities!$V$6:$V$205,S66)))</f>
        <v/>
      </c>
      <c r="R66" s="0" t="str">
        <f aca="false">IFERROR(SMALL(Entities!$AR$6:$AR$205,61),"")</f>
        <v/>
      </c>
      <c r="S66" s="0" t="str">
        <f aca="false">IF(R66="","",MATCH(R66,Entities!$AR$6:$AR$205,0))</f>
        <v/>
      </c>
    </row>
    <row r="67" customFormat="false" ht="15" hidden="false" customHeight="false" outlineLevel="0" collapsed="false">
      <c r="A67" s="31" t="str">
        <f aca="false">IF(S67="","",IF(INDEX(Entities!$C$6:$C$205,S67)="","",INDEX(Entities!$C$6:$C$205,S67)))</f>
        <v/>
      </c>
      <c r="B67" s="31" t="str">
        <f aca="false">IF(S67="","",IF(INDEX(Entities!$B$6:$B$205,S67)="","",INDEX(Entities!$B$6:$B$205,S67)))</f>
        <v/>
      </c>
      <c r="C67" s="31" t="str">
        <f aca="false">IF(S67="","",IF(INDEX(Entities!$D$6:$D$205,S67)="","",INDEX(Entities!$D$6:$D$205,S67)))</f>
        <v/>
      </c>
      <c r="D67" s="32" t="str">
        <f aca="false">IF(S67="","",IF(INDEX(Entities!$I$6:$I$205,S67)="","",INDEX(Entities!$I$6:$I$205,S67)))</f>
        <v/>
      </c>
      <c r="E67" s="32" t="str">
        <f aca="false">IF(S67="","",IF(INDEX(Entities!$J$6:$J$205,S67)="","",INDEX(Entities!$J$6:$J$205,S67)))</f>
        <v/>
      </c>
      <c r="F67" s="32" t="str">
        <f aca="false">IF(S67="","",IF(INDEX(Entities!$K$6:$K$205,S67)="","",INDEX(Entities!$K$6:$K$205,S67)))</f>
        <v/>
      </c>
      <c r="G67" s="32" t="str">
        <f aca="false">IF(S67="","",IF(INDEX(Entities!$L$6:$L$205,S67)="","",INDEX(Entities!$L$6:$L$205,S67)))</f>
        <v/>
      </c>
      <c r="H67" s="32" t="str">
        <f aca="false">IF(S67="","",IF(INDEX(Entities!$M$6:$M$205,S67)="","",INDEX(Entities!$M$6:$M$205,S67)))</f>
        <v/>
      </c>
      <c r="I67" s="32" t="str">
        <f aca="false">IF(S67="","",IF(INDEX(Entities!$N$6:$N$205,S67)="","",INDEX(Entities!$N$6:$N$205,S67)))</f>
        <v/>
      </c>
      <c r="J67" s="32" t="str">
        <f aca="false">IF(S67="","",IF(INDEX(Entities!$O$6:$O$205,S67)="","",INDEX(Entities!$O$6:$O$205,S67)))</f>
        <v/>
      </c>
      <c r="K67" s="32" t="str">
        <f aca="false">IF(S67="","",IF(INDEX(Entities!$P$6:$P$205,S67)="","",INDEX(Entities!$P$6:$P$205,S67)))</f>
        <v/>
      </c>
      <c r="L67" s="32" t="str">
        <f aca="false">IF(S67="","",IF(INDEX(Entities!$Q$6:$Q$205,S67)="","",INDEX(Entities!$Q$6:$Q$205,S67)))</f>
        <v/>
      </c>
      <c r="M67" s="32" t="str">
        <f aca="false">IF(S67="","",IF(INDEX(Entities!$R$6:$R$205,S67)="","",INDEX(Entities!$R$6:$R$205,S67)))</f>
        <v/>
      </c>
      <c r="N67" s="32" t="str">
        <f aca="false">IF(S67="","",IF(INDEX(Entities!$S$6:$S$205,S67)="","",INDEX(Entities!$S$6:$S$205,S67)))</f>
        <v/>
      </c>
      <c r="O67" s="32" t="str">
        <f aca="false">IF(S67="","",IF(INDEX(Entities!$T$6:$T$205,S67)="","",INDEX(Entities!$T$6:$T$205,S67)))</f>
        <v/>
      </c>
      <c r="P67" s="32" t="str">
        <f aca="false">IF(S67="","",IF(INDEX(Entities!$U$6:$U$205,S67)="","",INDEX(Entities!$U$6:$U$205,S67)))</f>
        <v/>
      </c>
      <c r="Q67" s="31" t="str">
        <f aca="false">IF(S67="","",IF(INDEX(Entities!$V$6:$V$205,S67)="","",INDEX(Entities!$V$6:$V$205,S67)))</f>
        <v/>
      </c>
      <c r="R67" s="0" t="str">
        <f aca="false">IFERROR(SMALL(Entities!$AR$6:$AR$205,62),"")</f>
        <v/>
      </c>
      <c r="S67" s="0" t="str">
        <f aca="false">IF(R67="","",MATCH(R67,Entities!$AR$6:$AR$205,0))</f>
        <v/>
      </c>
    </row>
    <row r="68" customFormat="false" ht="15" hidden="false" customHeight="false" outlineLevel="0" collapsed="false">
      <c r="A68" s="31" t="str">
        <f aca="false">IF(S68="","",IF(INDEX(Entities!$C$6:$C$205,S68)="","",INDEX(Entities!$C$6:$C$205,S68)))</f>
        <v/>
      </c>
      <c r="B68" s="31" t="str">
        <f aca="false">IF(S68="","",IF(INDEX(Entities!$B$6:$B$205,S68)="","",INDEX(Entities!$B$6:$B$205,S68)))</f>
        <v/>
      </c>
      <c r="C68" s="31" t="str">
        <f aca="false">IF(S68="","",IF(INDEX(Entities!$D$6:$D$205,S68)="","",INDEX(Entities!$D$6:$D$205,S68)))</f>
        <v/>
      </c>
      <c r="D68" s="32" t="str">
        <f aca="false">IF(S68="","",IF(INDEX(Entities!$I$6:$I$205,S68)="","",INDEX(Entities!$I$6:$I$205,S68)))</f>
        <v/>
      </c>
      <c r="E68" s="32" t="str">
        <f aca="false">IF(S68="","",IF(INDEX(Entities!$J$6:$J$205,S68)="","",INDEX(Entities!$J$6:$J$205,S68)))</f>
        <v/>
      </c>
      <c r="F68" s="32" t="str">
        <f aca="false">IF(S68="","",IF(INDEX(Entities!$K$6:$K$205,S68)="","",INDEX(Entities!$K$6:$K$205,S68)))</f>
        <v/>
      </c>
      <c r="G68" s="32" t="str">
        <f aca="false">IF(S68="","",IF(INDEX(Entities!$L$6:$L$205,S68)="","",INDEX(Entities!$L$6:$L$205,S68)))</f>
        <v/>
      </c>
      <c r="H68" s="32" t="str">
        <f aca="false">IF(S68="","",IF(INDEX(Entities!$M$6:$M$205,S68)="","",INDEX(Entities!$M$6:$M$205,S68)))</f>
        <v/>
      </c>
      <c r="I68" s="32" t="str">
        <f aca="false">IF(S68="","",IF(INDEX(Entities!$N$6:$N$205,S68)="","",INDEX(Entities!$N$6:$N$205,S68)))</f>
        <v/>
      </c>
      <c r="J68" s="32" t="str">
        <f aca="false">IF(S68="","",IF(INDEX(Entities!$O$6:$O$205,S68)="","",INDEX(Entities!$O$6:$O$205,S68)))</f>
        <v/>
      </c>
      <c r="K68" s="32" t="str">
        <f aca="false">IF(S68="","",IF(INDEX(Entities!$P$6:$P$205,S68)="","",INDEX(Entities!$P$6:$P$205,S68)))</f>
        <v/>
      </c>
      <c r="L68" s="32" t="str">
        <f aca="false">IF(S68="","",IF(INDEX(Entities!$Q$6:$Q$205,S68)="","",INDEX(Entities!$Q$6:$Q$205,S68)))</f>
        <v/>
      </c>
      <c r="M68" s="32" t="str">
        <f aca="false">IF(S68="","",IF(INDEX(Entities!$R$6:$R$205,S68)="","",INDEX(Entities!$R$6:$R$205,S68)))</f>
        <v/>
      </c>
      <c r="N68" s="32" t="str">
        <f aca="false">IF(S68="","",IF(INDEX(Entities!$S$6:$S$205,S68)="","",INDEX(Entities!$S$6:$S$205,S68)))</f>
        <v/>
      </c>
      <c r="O68" s="32" t="str">
        <f aca="false">IF(S68="","",IF(INDEX(Entities!$T$6:$T$205,S68)="","",INDEX(Entities!$T$6:$T$205,S68)))</f>
        <v/>
      </c>
      <c r="P68" s="32" t="str">
        <f aca="false">IF(S68="","",IF(INDEX(Entities!$U$6:$U$205,S68)="","",INDEX(Entities!$U$6:$U$205,S68)))</f>
        <v/>
      </c>
      <c r="Q68" s="31" t="str">
        <f aca="false">IF(S68="","",IF(INDEX(Entities!$V$6:$V$205,S68)="","",INDEX(Entities!$V$6:$V$205,S68)))</f>
        <v/>
      </c>
      <c r="R68" s="0" t="str">
        <f aca="false">IFERROR(SMALL(Entities!$AR$6:$AR$205,63),"")</f>
        <v/>
      </c>
      <c r="S68" s="0" t="str">
        <f aca="false">IF(R68="","",MATCH(R68,Entities!$AR$6:$AR$205,0))</f>
        <v/>
      </c>
    </row>
    <row r="69" customFormat="false" ht="15" hidden="false" customHeight="false" outlineLevel="0" collapsed="false">
      <c r="A69" s="31" t="str">
        <f aca="false">IF(S69="","",IF(INDEX(Entities!$C$6:$C$205,S69)="","",INDEX(Entities!$C$6:$C$205,S69)))</f>
        <v/>
      </c>
      <c r="B69" s="31" t="str">
        <f aca="false">IF(S69="","",IF(INDEX(Entities!$B$6:$B$205,S69)="","",INDEX(Entities!$B$6:$B$205,S69)))</f>
        <v/>
      </c>
      <c r="C69" s="31" t="str">
        <f aca="false">IF(S69="","",IF(INDEX(Entities!$D$6:$D$205,S69)="","",INDEX(Entities!$D$6:$D$205,S69)))</f>
        <v/>
      </c>
      <c r="D69" s="32" t="str">
        <f aca="false">IF(S69="","",IF(INDEX(Entities!$I$6:$I$205,S69)="","",INDEX(Entities!$I$6:$I$205,S69)))</f>
        <v/>
      </c>
      <c r="E69" s="32" t="str">
        <f aca="false">IF(S69="","",IF(INDEX(Entities!$J$6:$J$205,S69)="","",INDEX(Entities!$J$6:$J$205,S69)))</f>
        <v/>
      </c>
      <c r="F69" s="32" t="str">
        <f aca="false">IF(S69="","",IF(INDEX(Entities!$K$6:$K$205,S69)="","",INDEX(Entities!$K$6:$K$205,S69)))</f>
        <v/>
      </c>
      <c r="G69" s="32" t="str">
        <f aca="false">IF(S69="","",IF(INDEX(Entities!$L$6:$L$205,S69)="","",INDEX(Entities!$L$6:$L$205,S69)))</f>
        <v/>
      </c>
      <c r="H69" s="32" t="str">
        <f aca="false">IF(S69="","",IF(INDEX(Entities!$M$6:$M$205,S69)="","",INDEX(Entities!$M$6:$M$205,S69)))</f>
        <v/>
      </c>
      <c r="I69" s="32" t="str">
        <f aca="false">IF(S69="","",IF(INDEX(Entities!$N$6:$N$205,S69)="","",INDEX(Entities!$N$6:$N$205,S69)))</f>
        <v/>
      </c>
      <c r="J69" s="32" t="str">
        <f aca="false">IF(S69="","",IF(INDEX(Entities!$O$6:$O$205,S69)="","",INDEX(Entities!$O$6:$O$205,S69)))</f>
        <v/>
      </c>
      <c r="K69" s="32" t="str">
        <f aca="false">IF(S69="","",IF(INDEX(Entities!$P$6:$P$205,S69)="","",INDEX(Entities!$P$6:$P$205,S69)))</f>
        <v/>
      </c>
      <c r="L69" s="32" t="str">
        <f aca="false">IF(S69="","",IF(INDEX(Entities!$Q$6:$Q$205,S69)="","",INDEX(Entities!$Q$6:$Q$205,S69)))</f>
        <v/>
      </c>
      <c r="M69" s="32" t="str">
        <f aca="false">IF(S69="","",IF(INDEX(Entities!$R$6:$R$205,S69)="","",INDEX(Entities!$R$6:$R$205,S69)))</f>
        <v/>
      </c>
      <c r="N69" s="32" t="str">
        <f aca="false">IF(S69="","",IF(INDEX(Entities!$S$6:$S$205,S69)="","",INDEX(Entities!$S$6:$S$205,S69)))</f>
        <v/>
      </c>
      <c r="O69" s="32" t="str">
        <f aca="false">IF(S69="","",IF(INDEX(Entities!$T$6:$T$205,S69)="","",INDEX(Entities!$T$6:$T$205,S69)))</f>
        <v/>
      </c>
      <c r="P69" s="32" t="str">
        <f aca="false">IF(S69="","",IF(INDEX(Entities!$U$6:$U$205,S69)="","",INDEX(Entities!$U$6:$U$205,S69)))</f>
        <v/>
      </c>
      <c r="Q69" s="31" t="str">
        <f aca="false">IF(S69="","",IF(INDEX(Entities!$V$6:$V$205,S69)="","",INDEX(Entities!$V$6:$V$205,S69)))</f>
        <v/>
      </c>
      <c r="R69" s="0" t="str">
        <f aca="false">IFERROR(SMALL(Entities!$AR$6:$AR$205,64),"")</f>
        <v/>
      </c>
      <c r="S69" s="0" t="str">
        <f aca="false">IF(R69="","",MATCH(R69,Entities!$AR$6:$AR$205,0))</f>
        <v/>
      </c>
    </row>
    <row r="70" customFormat="false" ht="15" hidden="false" customHeight="false" outlineLevel="0" collapsed="false">
      <c r="A70" s="31" t="str">
        <f aca="false">IF(S70="","",IF(INDEX(Entities!$C$6:$C$205,S70)="","",INDEX(Entities!$C$6:$C$205,S70)))</f>
        <v/>
      </c>
      <c r="B70" s="31" t="str">
        <f aca="false">IF(S70="","",IF(INDEX(Entities!$B$6:$B$205,S70)="","",INDEX(Entities!$B$6:$B$205,S70)))</f>
        <v/>
      </c>
      <c r="C70" s="31" t="str">
        <f aca="false">IF(S70="","",IF(INDEX(Entities!$D$6:$D$205,S70)="","",INDEX(Entities!$D$6:$D$205,S70)))</f>
        <v/>
      </c>
      <c r="D70" s="32" t="str">
        <f aca="false">IF(S70="","",IF(INDEX(Entities!$I$6:$I$205,S70)="","",INDEX(Entities!$I$6:$I$205,S70)))</f>
        <v/>
      </c>
      <c r="E70" s="32" t="str">
        <f aca="false">IF(S70="","",IF(INDEX(Entities!$J$6:$J$205,S70)="","",INDEX(Entities!$J$6:$J$205,S70)))</f>
        <v/>
      </c>
      <c r="F70" s="32" t="str">
        <f aca="false">IF(S70="","",IF(INDEX(Entities!$K$6:$K$205,S70)="","",INDEX(Entities!$K$6:$K$205,S70)))</f>
        <v/>
      </c>
      <c r="G70" s="32" t="str">
        <f aca="false">IF(S70="","",IF(INDEX(Entities!$L$6:$L$205,S70)="","",INDEX(Entities!$L$6:$L$205,S70)))</f>
        <v/>
      </c>
      <c r="H70" s="32" t="str">
        <f aca="false">IF(S70="","",IF(INDEX(Entities!$M$6:$M$205,S70)="","",INDEX(Entities!$M$6:$M$205,S70)))</f>
        <v/>
      </c>
      <c r="I70" s="32" t="str">
        <f aca="false">IF(S70="","",IF(INDEX(Entities!$N$6:$N$205,S70)="","",INDEX(Entities!$N$6:$N$205,S70)))</f>
        <v/>
      </c>
      <c r="J70" s="32" t="str">
        <f aca="false">IF(S70="","",IF(INDEX(Entities!$O$6:$O$205,S70)="","",INDEX(Entities!$O$6:$O$205,S70)))</f>
        <v/>
      </c>
      <c r="K70" s="32" t="str">
        <f aca="false">IF(S70="","",IF(INDEX(Entities!$P$6:$P$205,S70)="","",INDEX(Entities!$P$6:$P$205,S70)))</f>
        <v/>
      </c>
      <c r="L70" s="32" t="str">
        <f aca="false">IF(S70="","",IF(INDEX(Entities!$Q$6:$Q$205,S70)="","",INDEX(Entities!$Q$6:$Q$205,S70)))</f>
        <v/>
      </c>
      <c r="M70" s="32" t="str">
        <f aca="false">IF(S70="","",IF(INDEX(Entities!$R$6:$R$205,S70)="","",INDEX(Entities!$R$6:$R$205,S70)))</f>
        <v/>
      </c>
      <c r="N70" s="32" t="str">
        <f aca="false">IF(S70="","",IF(INDEX(Entities!$S$6:$S$205,S70)="","",INDEX(Entities!$S$6:$S$205,S70)))</f>
        <v/>
      </c>
      <c r="O70" s="32" t="str">
        <f aca="false">IF(S70="","",IF(INDEX(Entities!$T$6:$T$205,S70)="","",INDEX(Entities!$T$6:$T$205,S70)))</f>
        <v/>
      </c>
      <c r="P70" s="32" t="str">
        <f aca="false">IF(S70="","",IF(INDEX(Entities!$U$6:$U$205,S70)="","",INDEX(Entities!$U$6:$U$205,S70)))</f>
        <v/>
      </c>
      <c r="Q70" s="31" t="str">
        <f aca="false">IF(S70="","",IF(INDEX(Entities!$V$6:$V$205,S70)="","",INDEX(Entities!$V$6:$V$205,S70)))</f>
        <v/>
      </c>
      <c r="R70" s="0" t="str">
        <f aca="false">IFERROR(SMALL(Entities!$AR$6:$AR$205,65),"")</f>
        <v/>
      </c>
      <c r="S70" s="0" t="str">
        <f aca="false">IF(R70="","",MATCH(R70,Entities!$AR$6:$AR$205,0))</f>
        <v/>
      </c>
    </row>
    <row r="71" customFormat="false" ht="15" hidden="false" customHeight="false" outlineLevel="0" collapsed="false">
      <c r="A71" s="31" t="str">
        <f aca="false">IF(S71="","",IF(INDEX(Entities!$C$6:$C$205,S71)="","",INDEX(Entities!$C$6:$C$205,S71)))</f>
        <v/>
      </c>
      <c r="B71" s="31" t="str">
        <f aca="false">IF(S71="","",IF(INDEX(Entities!$B$6:$B$205,S71)="","",INDEX(Entities!$B$6:$B$205,S71)))</f>
        <v/>
      </c>
      <c r="C71" s="31" t="str">
        <f aca="false">IF(S71="","",IF(INDEX(Entities!$D$6:$D$205,S71)="","",INDEX(Entities!$D$6:$D$205,S71)))</f>
        <v/>
      </c>
      <c r="D71" s="32" t="str">
        <f aca="false">IF(S71="","",IF(INDEX(Entities!$I$6:$I$205,S71)="","",INDEX(Entities!$I$6:$I$205,S71)))</f>
        <v/>
      </c>
      <c r="E71" s="32" t="str">
        <f aca="false">IF(S71="","",IF(INDEX(Entities!$J$6:$J$205,S71)="","",INDEX(Entities!$J$6:$J$205,S71)))</f>
        <v/>
      </c>
      <c r="F71" s="32" t="str">
        <f aca="false">IF(S71="","",IF(INDEX(Entities!$K$6:$K$205,S71)="","",INDEX(Entities!$K$6:$K$205,S71)))</f>
        <v/>
      </c>
      <c r="G71" s="32" t="str">
        <f aca="false">IF(S71="","",IF(INDEX(Entities!$L$6:$L$205,S71)="","",INDEX(Entities!$L$6:$L$205,S71)))</f>
        <v/>
      </c>
      <c r="H71" s="32" t="str">
        <f aca="false">IF(S71="","",IF(INDEX(Entities!$M$6:$M$205,S71)="","",INDEX(Entities!$M$6:$M$205,S71)))</f>
        <v/>
      </c>
      <c r="I71" s="32" t="str">
        <f aca="false">IF(S71="","",IF(INDEX(Entities!$N$6:$N$205,S71)="","",INDEX(Entities!$N$6:$N$205,S71)))</f>
        <v/>
      </c>
      <c r="J71" s="32" t="str">
        <f aca="false">IF(S71="","",IF(INDEX(Entities!$O$6:$O$205,S71)="","",INDEX(Entities!$O$6:$O$205,S71)))</f>
        <v/>
      </c>
      <c r="K71" s="32" t="str">
        <f aca="false">IF(S71="","",IF(INDEX(Entities!$P$6:$P$205,S71)="","",INDEX(Entities!$P$6:$P$205,S71)))</f>
        <v/>
      </c>
      <c r="L71" s="32" t="str">
        <f aca="false">IF(S71="","",IF(INDEX(Entities!$Q$6:$Q$205,S71)="","",INDEX(Entities!$Q$6:$Q$205,S71)))</f>
        <v/>
      </c>
      <c r="M71" s="32" t="str">
        <f aca="false">IF(S71="","",IF(INDEX(Entities!$R$6:$R$205,S71)="","",INDEX(Entities!$R$6:$R$205,S71)))</f>
        <v/>
      </c>
      <c r="N71" s="32" t="str">
        <f aca="false">IF(S71="","",IF(INDEX(Entities!$S$6:$S$205,S71)="","",INDEX(Entities!$S$6:$S$205,S71)))</f>
        <v/>
      </c>
      <c r="O71" s="32" t="str">
        <f aca="false">IF(S71="","",IF(INDEX(Entities!$T$6:$T$205,S71)="","",INDEX(Entities!$T$6:$T$205,S71)))</f>
        <v/>
      </c>
      <c r="P71" s="32" t="str">
        <f aca="false">IF(S71="","",IF(INDEX(Entities!$U$6:$U$205,S71)="","",INDEX(Entities!$U$6:$U$205,S71)))</f>
        <v/>
      </c>
      <c r="Q71" s="31" t="str">
        <f aca="false">IF(S71="","",IF(INDEX(Entities!$V$6:$V$205,S71)="","",INDEX(Entities!$V$6:$V$205,S71)))</f>
        <v/>
      </c>
      <c r="R71" s="0" t="str">
        <f aca="false">IFERROR(SMALL(Entities!$AR$6:$AR$205,66),"")</f>
        <v/>
      </c>
      <c r="S71" s="0" t="str">
        <f aca="false">IF(R71="","",MATCH(R71,Entities!$AR$6:$AR$205,0))</f>
        <v/>
      </c>
    </row>
    <row r="72" customFormat="false" ht="15" hidden="false" customHeight="false" outlineLevel="0" collapsed="false">
      <c r="A72" s="31" t="str">
        <f aca="false">IF(S72="","",IF(INDEX(Entities!$C$6:$C$205,S72)="","",INDEX(Entities!$C$6:$C$205,S72)))</f>
        <v/>
      </c>
      <c r="B72" s="31" t="str">
        <f aca="false">IF(S72="","",IF(INDEX(Entities!$B$6:$B$205,S72)="","",INDEX(Entities!$B$6:$B$205,S72)))</f>
        <v/>
      </c>
      <c r="C72" s="31" t="str">
        <f aca="false">IF(S72="","",IF(INDEX(Entities!$D$6:$D$205,S72)="","",INDEX(Entities!$D$6:$D$205,S72)))</f>
        <v/>
      </c>
      <c r="D72" s="32" t="str">
        <f aca="false">IF(S72="","",IF(INDEX(Entities!$I$6:$I$205,S72)="","",INDEX(Entities!$I$6:$I$205,S72)))</f>
        <v/>
      </c>
      <c r="E72" s="32" t="str">
        <f aca="false">IF(S72="","",IF(INDEX(Entities!$J$6:$J$205,S72)="","",INDEX(Entities!$J$6:$J$205,S72)))</f>
        <v/>
      </c>
      <c r="F72" s="32" t="str">
        <f aca="false">IF(S72="","",IF(INDEX(Entities!$K$6:$K$205,S72)="","",INDEX(Entities!$K$6:$K$205,S72)))</f>
        <v/>
      </c>
      <c r="G72" s="32" t="str">
        <f aca="false">IF(S72="","",IF(INDEX(Entities!$L$6:$L$205,S72)="","",INDEX(Entities!$L$6:$L$205,S72)))</f>
        <v/>
      </c>
      <c r="H72" s="32" t="str">
        <f aca="false">IF(S72="","",IF(INDEX(Entities!$M$6:$M$205,S72)="","",INDEX(Entities!$M$6:$M$205,S72)))</f>
        <v/>
      </c>
      <c r="I72" s="32" t="str">
        <f aca="false">IF(S72="","",IF(INDEX(Entities!$N$6:$N$205,S72)="","",INDEX(Entities!$N$6:$N$205,S72)))</f>
        <v/>
      </c>
      <c r="J72" s="32" t="str">
        <f aca="false">IF(S72="","",IF(INDEX(Entities!$O$6:$O$205,S72)="","",INDEX(Entities!$O$6:$O$205,S72)))</f>
        <v/>
      </c>
      <c r="K72" s="32" t="str">
        <f aca="false">IF(S72="","",IF(INDEX(Entities!$P$6:$P$205,S72)="","",INDEX(Entities!$P$6:$P$205,S72)))</f>
        <v/>
      </c>
      <c r="L72" s="32" t="str">
        <f aca="false">IF(S72="","",IF(INDEX(Entities!$Q$6:$Q$205,S72)="","",INDEX(Entities!$Q$6:$Q$205,S72)))</f>
        <v/>
      </c>
      <c r="M72" s="32" t="str">
        <f aca="false">IF(S72="","",IF(INDEX(Entities!$R$6:$R$205,S72)="","",INDEX(Entities!$R$6:$R$205,S72)))</f>
        <v/>
      </c>
      <c r="N72" s="32" t="str">
        <f aca="false">IF(S72="","",IF(INDEX(Entities!$S$6:$S$205,S72)="","",INDEX(Entities!$S$6:$S$205,S72)))</f>
        <v/>
      </c>
      <c r="O72" s="32" t="str">
        <f aca="false">IF(S72="","",IF(INDEX(Entities!$T$6:$T$205,S72)="","",INDEX(Entities!$T$6:$T$205,S72)))</f>
        <v/>
      </c>
      <c r="P72" s="32" t="str">
        <f aca="false">IF(S72="","",IF(INDEX(Entities!$U$6:$U$205,S72)="","",INDEX(Entities!$U$6:$U$205,S72)))</f>
        <v/>
      </c>
      <c r="Q72" s="31" t="str">
        <f aca="false">IF(S72="","",IF(INDEX(Entities!$V$6:$V$205,S72)="","",INDEX(Entities!$V$6:$V$205,S72)))</f>
        <v/>
      </c>
      <c r="R72" s="0" t="str">
        <f aca="false">IFERROR(SMALL(Entities!$AR$6:$AR$205,67),"")</f>
        <v/>
      </c>
      <c r="S72" s="0" t="str">
        <f aca="false">IF(R72="","",MATCH(R72,Entities!$AR$6:$AR$205,0))</f>
        <v/>
      </c>
    </row>
    <row r="73" customFormat="false" ht="15" hidden="false" customHeight="false" outlineLevel="0" collapsed="false">
      <c r="A73" s="31" t="str">
        <f aca="false">IF(S73="","",IF(INDEX(Entities!$C$6:$C$205,S73)="","",INDEX(Entities!$C$6:$C$205,S73)))</f>
        <v/>
      </c>
      <c r="B73" s="31" t="str">
        <f aca="false">IF(S73="","",IF(INDEX(Entities!$B$6:$B$205,S73)="","",INDEX(Entities!$B$6:$B$205,S73)))</f>
        <v/>
      </c>
      <c r="C73" s="31" t="str">
        <f aca="false">IF(S73="","",IF(INDEX(Entities!$D$6:$D$205,S73)="","",INDEX(Entities!$D$6:$D$205,S73)))</f>
        <v/>
      </c>
      <c r="D73" s="32" t="str">
        <f aca="false">IF(S73="","",IF(INDEX(Entities!$I$6:$I$205,S73)="","",INDEX(Entities!$I$6:$I$205,S73)))</f>
        <v/>
      </c>
      <c r="E73" s="32" t="str">
        <f aca="false">IF(S73="","",IF(INDEX(Entities!$J$6:$J$205,S73)="","",INDEX(Entities!$J$6:$J$205,S73)))</f>
        <v/>
      </c>
      <c r="F73" s="32" t="str">
        <f aca="false">IF(S73="","",IF(INDEX(Entities!$K$6:$K$205,S73)="","",INDEX(Entities!$K$6:$K$205,S73)))</f>
        <v/>
      </c>
      <c r="G73" s="32" t="str">
        <f aca="false">IF(S73="","",IF(INDEX(Entities!$L$6:$L$205,S73)="","",INDEX(Entities!$L$6:$L$205,S73)))</f>
        <v/>
      </c>
      <c r="H73" s="32" t="str">
        <f aca="false">IF(S73="","",IF(INDEX(Entities!$M$6:$M$205,S73)="","",INDEX(Entities!$M$6:$M$205,S73)))</f>
        <v/>
      </c>
      <c r="I73" s="32" t="str">
        <f aca="false">IF(S73="","",IF(INDEX(Entities!$N$6:$N$205,S73)="","",INDEX(Entities!$N$6:$N$205,S73)))</f>
        <v/>
      </c>
      <c r="J73" s="32" t="str">
        <f aca="false">IF(S73="","",IF(INDEX(Entities!$O$6:$O$205,S73)="","",INDEX(Entities!$O$6:$O$205,S73)))</f>
        <v/>
      </c>
      <c r="K73" s="32" t="str">
        <f aca="false">IF(S73="","",IF(INDEX(Entities!$P$6:$P$205,S73)="","",INDEX(Entities!$P$6:$P$205,S73)))</f>
        <v/>
      </c>
      <c r="L73" s="32" t="str">
        <f aca="false">IF(S73="","",IF(INDEX(Entities!$Q$6:$Q$205,S73)="","",INDEX(Entities!$Q$6:$Q$205,S73)))</f>
        <v/>
      </c>
      <c r="M73" s="32" t="str">
        <f aca="false">IF(S73="","",IF(INDEX(Entities!$R$6:$R$205,S73)="","",INDEX(Entities!$R$6:$R$205,S73)))</f>
        <v/>
      </c>
      <c r="N73" s="32" t="str">
        <f aca="false">IF(S73="","",IF(INDEX(Entities!$S$6:$S$205,S73)="","",INDEX(Entities!$S$6:$S$205,S73)))</f>
        <v/>
      </c>
      <c r="O73" s="32" t="str">
        <f aca="false">IF(S73="","",IF(INDEX(Entities!$T$6:$T$205,S73)="","",INDEX(Entities!$T$6:$T$205,S73)))</f>
        <v/>
      </c>
      <c r="P73" s="32" t="str">
        <f aca="false">IF(S73="","",IF(INDEX(Entities!$U$6:$U$205,S73)="","",INDEX(Entities!$U$6:$U$205,S73)))</f>
        <v/>
      </c>
      <c r="Q73" s="31" t="str">
        <f aca="false">IF(S73="","",IF(INDEX(Entities!$V$6:$V$205,S73)="","",INDEX(Entities!$V$6:$V$205,S73)))</f>
        <v/>
      </c>
      <c r="R73" s="0" t="str">
        <f aca="false">IFERROR(SMALL(Entities!$AR$6:$AR$205,68),"")</f>
        <v/>
      </c>
      <c r="S73" s="0" t="str">
        <f aca="false">IF(R73="","",MATCH(R73,Entities!$AR$6:$AR$205,0))</f>
        <v/>
      </c>
    </row>
    <row r="74" customFormat="false" ht="15" hidden="false" customHeight="false" outlineLevel="0" collapsed="false">
      <c r="A74" s="31" t="str">
        <f aca="false">IF(S74="","",IF(INDEX(Entities!$C$6:$C$205,S74)="","",INDEX(Entities!$C$6:$C$205,S74)))</f>
        <v/>
      </c>
      <c r="B74" s="31" t="str">
        <f aca="false">IF(S74="","",IF(INDEX(Entities!$B$6:$B$205,S74)="","",INDEX(Entities!$B$6:$B$205,S74)))</f>
        <v/>
      </c>
      <c r="C74" s="31" t="str">
        <f aca="false">IF(S74="","",IF(INDEX(Entities!$D$6:$D$205,S74)="","",INDEX(Entities!$D$6:$D$205,S74)))</f>
        <v/>
      </c>
      <c r="D74" s="32" t="str">
        <f aca="false">IF(S74="","",IF(INDEX(Entities!$I$6:$I$205,S74)="","",INDEX(Entities!$I$6:$I$205,S74)))</f>
        <v/>
      </c>
      <c r="E74" s="32" t="str">
        <f aca="false">IF(S74="","",IF(INDEX(Entities!$J$6:$J$205,S74)="","",INDEX(Entities!$J$6:$J$205,S74)))</f>
        <v/>
      </c>
      <c r="F74" s="32" t="str">
        <f aca="false">IF(S74="","",IF(INDEX(Entities!$K$6:$K$205,S74)="","",INDEX(Entities!$K$6:$K$205,S74)))</f>
        <v/>
      </c>
      <c r="G74" s="32" t="str">
        <f aca="false">IF(S74="","",IF(INDEX(Entities!$L$6:$L$205,S74)="","",INDEX(Entities!$L$6:$L$205,S74)))</f>
        <v/>
      </c>
      <c r="H74" s="32" t="str">
        <f aca="false">IF(S74="","",IF(INDEX(Entities!$M$6:$M$205,S74)="","",INDEX(Entities!$M$6:$M$205,S74)))</f>
        <v/>
      </c>
      <c r="I74" s="32" t="str">
        <f aca="false">IF(S74="","",IF(INDEX(Entities!$N$6:$N$205,S74)="","",INDEX(Entities!$N$6:$N$205,S74)))</f>
        <v/>
      </c>
      <c r="J74" s="32" t="str">
        <f aca="false">IF(S74="","",IF(INDEX(Entities!$O$6:$O$205,S74)="","",INDEX(Entities!$O$6:$O$205,S74)))</f>
        <v/>
      </c>
      <c r="K74" s="32" t="str">
        <f aca="false">IF(S74="","",IF(INDEX(Entities!$P$6:$P$205,S74)="","",INDEX(Entities!$P$6:$P$205,S74)))</f>
        <v/>
      </c>
      <c r="L74" s="32" t="str">
        <f aca="false">IF(S74="","",IF(INDEX(Entities!$Q$6:$Q$205,S74)="","",INDEX(Entities!$Q$6:$Q$205,S74)))</f>
        <v/>
      </c>
      <c r="M74" s="32" t="str">
        <f aca="false">IF(S74="","",IF(INDEX(Entities!$R$6:$R$205,S74)="","",INDEX(Entities!$R$6:$R$205,S74)))</f>
        <v/>
      </c>
      <c r="N74" s="32" t="str">
        <f aca="false">IF(S74="","",IF(INDEX(Entities!$S$6:$S$205,S74)="","",INDEX(Entities!$S$6:$S$205,S74)))</f>
        <v/>
      </c>
      <c r="O74" s="32" t="str">
        <f aca="false">IF(S74="","",IF(INDEX(Entities!$T$6:$T$205,S74)="","",INDEX(Entities!$T$6:$T$205,S74)))</f>
        <v/>
      </c>
      <c r="P74" s="32" t="str">
        <f aca="false">IF(S74="","",IF(INDEX(Entities!$U$6:$U$205,S74)="","",INDEX(Entities!$U$6:$U$205,S74)))</f>
        <v/>
      </c>
      <c r="Q74" s="31" t="str">
        <f aca="false">IF(S74="","",IF(INDEX(Entities!$V$6:$V$205,S74)="","",INDEX(Entities!$V$6:$V$205,S74)))</f>
        <v/>
      </c>
      <c r="R74" s="0" t="str">
        <f aca="false">IFERROR(SMALL(Entities!$AR$6:$AR$205,69),"")</f>
        <v/>
      </c>
      <c r="S74" s="0" t="str">
        <f aca="false">IF(R74="","",MATCH(R74,Entities!$AR$6:$AR$205,0))</f>
        <v/>
      </c>
    </row>
    <row r="75" customFormat="false" ht="15" hidden="false" customHeight="false" outlineLevel="0" collapsed="false">
      <c r="A75" s="31" t="str">
        <f aca="false">IF(S75="","",IF(INDEX(Entities!$C$6:$C$205,S75)="","",INDEX(Entities!$C$6:$C$205,S75)))</f>
        <v/>
      </c>
      <c r="B75" s="31" t="str">
        <f aca="false">IF(S75="","",IF(INDEX(Entities!$B$6:$B$205,S75)="","",INDEX(Entities!$B$6:$B$205,S75)))</f>
        <v/>
      </c>
      <c r="C75" s="31" t="str">
        <f aca="false">IF(S75="","",IF(INDEX(Entities!$D$6:$D$205,S75)="","",INDEX(Entities!$D$6:$D$205,S75)))</f>
        <v/>
      </c>
      <c r="D75" s="32" t="str">
        <f aca="false">IF(S75="","",IF(INDEX(Entities!$I$6:$I$205,S75)="","",INDEX(Entities!$I$6:$I$205,S75)))</f>
        <v/>
      </c>
      <c r="E75" s="32" t="str">
        <f aca="false">IF(S75="","",IF(INDEX(Entities!$J$6:$J$205,S75)="","",INDEX(Entities!$J$6:$J$205,S75)))</f>
        <v/>
      </c>
      <c r="F75" s="32" t="str">
        <f aca="false">IF(S75="","",IF(INDEX(Entities!$K$6:$K$205,S75)="","",INDEX(Entities!$K$6:$K$205,S75)))</f>
        <v/>
      </c>
      <c r="G75" s="32" t="str">
        <f aca="false">IF(S75="","",IF(INDEX(Entities!$L$6:$L$205,S75)="","",INDEX(Entities!$L$6:$L$205,S75)))</f>
        <v/>
      </c>
      <c r="H75" s="32" t="str">
        <f aca="false">IF(S75="","",IF(INDEX(Entities!$M$6:$M$205,S75)="","",INDEX(Entities!$M$6:$M$205,S75)))</f>
        <v/>
      </c>
      <c r="I75" s="32" t="str">
        <f aca="false">IF(S75="","",IF(INDEX(Entities!$N$6:$N$205,S75)="","",INDEX(Entities!$N$6:$N$205,S75)))</f>
        <v/>
      </c>
      <c r="J75" s="32" t="str">
        <f aca="false">IF(S75="","",IF(INDEX(Entities!$O$6:$O$205,S75)="","",INDEX(Entities!$O$6:$O$205,S75)))</f>
        <v/>
      </c>
      <c r="K75" s="32" t="str">
        <f aca="false">IF(S75="","",IF(INDEX(Entities!$P$6:$P$205,S75)="","",INDEX(Entities!$P$6:$P$205,S75)))</f>
        <v/>
      </c>
      <c r="L75" s="32" t="str">
        <f aca="false">IF(S75="","",IF(INDEX(Entities!$Q$6:$Q$205,S75)="","",INDEX(Entities!$Q$6:$Q$205,S75)))</f>
        <v/>
      </c>
      <c r="M75" s="32" t="str">
        <f aca="false">IF(S75="","",IF(INDEX(Entities!$R$6:$R$205,S75)="","",INDEX(Entities!$R$6:$R$205,S75)))</f>
        <v/>
      </c>
      <c r="N75" s="32" t="str">
        <f aca="false">IF(S75="","",IF(INDEX(Entities!$S$6:$S$205,S75)="","",INDEX(Entities!$S$6:$S$205,S75)))</f>
        <v/>
      </c>
      <c r="O75" s="32" t="str">
        <f aca="false">IF(S75="","",IF(INDEX(Entities!$T$6:$T$205,S75)="","",INDEX(Entities!$T$6:$T$205,S75)))</f>
        <v/>
      </c>
      <c r="P75" s="32" t="str">
        <f aca="false">IF(S75="","",IF(INDEX(Entities!$U$6:$U$205,S75)="","",INDEX(Entities!$U$6:$U$205,S75)))</f>
        <v/>
      </c>
      <c r="Q75" s="31" t="str">
        <f aca="false">IF(S75="","",IF(INDEX(Entities!$V$6:$V$205,S75)="","",INDEX(Entities!$V$6:$V$205,S75)))</f>
        <v/>
      </c>
      <c r="R75" s="0" t="str">
        <f aca="false">IFERROR(SMALL(Entities!$AR$6:$AR$205,70),"")</f>
        <v/>
      </c>
      <c r="S75" s="0" t="str">
        <f aca="false">IF(R75="","",MATCH(R75,Entities!$AR$6:$AR$205,0))</f>
        <v/>
      </c>
    </row>
    <row r="76" customFormat="false" ht="15" hidden="false" customHeight="false" outlineLevel="0" collapsed="false">
      <c r="A76" s="31" t="str">
        <f aca="false">IF(S76="","",IF(INDEX(Entities!$C$6:$C$205,S76)="","",INDEX(Entities!$C$6:$C$205,S76)))</f>
        <v/>
      </c>
      <c r="B76" s="31" t="str">
        <f aca="false">IF(S76="","",IF(INDEX(Entities!$B$6:$B$205,S76)="","",INDEX(Entities!$B$6:$B$205,S76)))</f>
        <v/>
      </c>
      <c r="C76" s="31" t="str">
        <f aca="false">IF(S76="","",IF(INDEX(Entities!$D$6:$D$205,S76)="","",INDEX(Entities!$D$6:$D$205,S76)))</f>
        <v/>
      </c>
      <c r="D76" s="32" t="str">
        <f aca="false">IF(S76="","",IF(INDEX(Entities!$I$6:$I$205,S76)="","",INDEX(Entities!$I$6:$I$205,S76)))</f>
        <v/>
      </c>
      <c r="E76" s="32" t="str">
        <f aca="false">IF(S76="","",IF(INDEX(Entities!$J$6:$J$205,S76)="","",INDEX(Entities!$J$6:$J$205,S76)))</f>
        <v/>
      </c>
      <c r="F76" s="32" t="str">
        <f aca="false">IF(S76="","",IF(INDEX(Entities!$K$6:$K$205,S76)="","",INDEX(Entities!$K$6:$K$205,S76)))</f>
        <v/>
      </c>
      <c r="G76" s="32" t="str">
        <f aca="false">IF(S76="","",IF(INDEX(Entities!$L$6:$L$205,S76)="","",INDEX(Entities!$L$6:$L$205,S76)))</f>
        <v/>
      </c>
      <c r="H76" s="32" t="str">
        <f aca="false">IF(S76="","",IF(INDEX(Entities!$M$6:$M$205,S76)="","",INDEX(Entities!$M$6:$M$205,S76)))</f>
        <v/>
      </c>
      <c r="I76" s="32" t="str">
        <f aca="false">IF(S76="","",IF(INDEX(Entities!$N$6:$N$205,S76)="","",INDEX(Entities!$N$6:$N$205,S76)))</f>
        <v/>
      </c>
      <c r="J76" s="32" t="str">
        <f aca="false">IF(S76="","",IF(INDEX(Entities!$O$6:$O$205,S76)="","",INDEX(Entities!$O$6:$O$205,S76)))</f>
        <v/>
      </c>
      <c r="K76" s="32" t="str">
        <f aca="false">IF(S76="","",IF(INDEX(Entities!$P$6:$P$205,S76)="","",INDEX(Entities!$P$6:$P$205,S76)))</f>
        <v/>
      </c>
      <c r="L76" s="32" t="str">
        <f aca="false">IF(S76="","",IF(INDEX(Entities!$Q$6:$Q$205,S76)="","",INDEX(Entities!$Q$6:$Q$205,S76)))</f>
        <v/>
      </c>
      <c r="M76" s="32" t="str">
        <f aca="false">IF(S76="","",IF(INDEX(Entities!$R$6:$R$205,S76)="","",INDEX(Entities!$R$6:$R$205,S76)))</f>
        <v/>
      </c>
      <c r="N76" s="32" t="str">
        <f aca="false">IF(S76="","",IF(INDEX(Entities!$S$6:$S$205,S76)="","",INDEX(Entities!$S$6:$S$205,S76)))</f>
        <v/>
      </c>
      <c r="O76" s="32" t="str">
        <f aca="false">IF(S76="","",IF(INDEX(Entities!$T$6:$T$205,S76)="","",INDEX(Entities!$T$6:$T$205,S76)))</f>
        <v/>
      </c>
      <c r="P76" s="32" t="str">
        <f aca="false">IF(S76="","",IF(INDEX(Entities!$U$6:$U$205,S76)="","",INDEX(Entities!$U$6:$U$205,S76)))</f>
        <v/>
      </c>
      <c r="Q76" s="31" t="str">
        <f aca="false">IF(S76="","",IF(INDEX(Entities!$V$6:$V$205,S76)="","",INDEX(Entities!$V$6:$V$205,S76)))</f>
        <v/>
      </c>
      <c r="R76" s="0" t="str">
        <f aca="false">IFERROR(SMALL(Entities!$AR$6:$AR$205,71),"")</f>
        <v/>
      </c>
      <c r="S76" s="0" t="str">
        <f aca="false">IF(R76="","",MATCH(R76,Entities!$AR$6:$AR$205,0))</f>
        <v/>
      </c>
    </row>
    <row r="77" customFormat="false" ht="15" hidden="false" customHeight="false" outlineLevel="0" collapsed="false">
      <c r="A77" s="31" t="str">
        <f aca="false">IF(S77="","",IF(INDEX(Entities!$C$6:$C$205,S77)="","",INDEX(Entities!$C$6:$C$205,S77)))</f>
        <v/>
      </c>
      <c r="B77" s="31" t="str">
        <f aca="false">IF(S77="","",IF(INDEX(Entities!$B$6:$B$205,S77)="","",INDEX(Entities!$B$6:$B$205,S77)))</f>
        <v/>
      </c>
      <c r="C77" s="31" t="str">
        <f aca="false">IF(S77="","",IF(INDEX(Entities!$D$6:$D$205,S77)="","",INDEX(Entities!$D$6:$D$205,S77)))</f>
        <v/>
      </c>
      <c r="D77" s="32" t="str">
        <f aca="false">IF(S77="","",IF(INDEX(Entities!$I$6:$I$205,S77)="","",INDEX(Entities!$I$6:$I$205,S77)))</f>
        <v/>
      </c>
      <c r="E77" s="32" t="str">
        <f aca="false">IF(S77="","",IF(INDEX(Entities!$J$6:$J$205,S77)="","",INDEX(Entities!$J$6:$J$205,S77)))</f>
        <v/>
      </c>
      <c r="F77" s="32" t="str">
        <f aca="false">IF(S77="","",IF(INDEX(Entities!$K$6:$K$205,S77)="","",INDEX(Entities!$K$6:$K$205,S77)))</f>
        <v/>
      </c>
      <c r="G77" s="32" t="str">
        <f aca="false">IF(S77="","",IF(INDEX(Entities!$L$6:$L$205,S77)="","",INDEX(Entities!$L$6:$L$205,S77)))</f>
        <v/>
      </c>
      <c r="H77" s="32" t="str">
        <f aca="false">IF(S77="","",IF(INDEX(Entities!$M$6:$M$205,S77)="","",INDEX(Entities!$M$6:$M$205,S77)))</f>
        <v/>
      </c>
      <c r="I77" s="32" t="str">
        <f aca="false">IF(S77="","",IF(INDEX(Entities!$N$6:$N$205,S77)="","",INDEX(Entities!$N$6:$N$205,S77)))</f>
        <v/>
      </c>
      <c r="J77" s="32" t="str">
        <f aca="false">IF(S77="","",IF(INDEX(Entities!$O$6:$O$205,S77)="","",INDEX(Entities!$O$6:$O$205,S77)))</f>
        <v/>
      </c>
      <c r="K77" s="32" t="str">
        <f aca="false">IF(S77="","",IF(INDEX(Entities!$P$6:$P$205,S77)="","",INDEX(Entities!$P$6:$P$205,S77)))</f>
        <v/>
      </c>
      <c r="L77" s="32" t="str">
        <f aca="false">IF(S77="","",IF(INDEX(Entities!$Q$6:$Q$205,S77)="","",INDEX(Entities!$Q$6:$Q$205,S77)))</f>
        <v/>
      </c>
      <c r="M77" s="32" t="str">
        <f aca="false">IF(S77="","",IF(INDEX(Entities!$R$6:$R$205,S77)="","",INDEX(Entities!$R$6:$R$205,S77)))</f>
        <v/>
      </c>
      <c r="N77" s="32" t="str">
        <f aca="false">IF(S77="","",IF(INDEX(Entities!$S$6:$S$205,S77)="","",INDEX(Entities!$S$6:$S$205,S77)))</f>
        <v/>
      </c>
      <c r="O77" s="32" t="str">
        <f aca="false">IF(S77="","",IF(INDEX(Entities!$T$6:$T$205,S77)="","",INDEX(Entities!$T$6:$T$205,S77)))</f>
        <v/>
      </c>
      <c r="P77" s="32" t="str">
        <f aca="false">IF(S77="","",IF(INDEX(Entities!$U$6:$U$205,S77)="","",INDEX(Entities!$U$6:$U$205,S77)))</f>
        <v/>
      </c>
      <c r="Q77" s="31" t="str">
        <f aca="false">IF(S77="","",IF(INDEX(Entities!$V$6:$V$205,S77)="","",INDEX(Entities!$V$6:$V$205,S77)))</f>
        <v/>
      </c>
      <c r="R77" s="0" t="str">
        <f aca="false">IFERROR(SMALL(Entities!$AR$6:$AR$205,72),"")</f>
        <v/>
      </c>
      <c r="S77" s="0" t="str">
        <f aca="false">IF(R77="","",MATCH(R77,Entities!$AR$6:$AR$205,0))</f>
        <v/>
      </c>
    </row>
    <row r="78" customFormat="false" ht="15" hidden="false" customHeight="false" outlineLevel="0" collapsed="false">
      <c r="A78" s="31" t="str">
        <f aca="false">IF(S78="","",IF(INDEX(Entities!$C$6:$C$205,S78)="","",INDEX(Entities!$C$6:$C$205,S78)))</f>
        <v/>
      </c>
      <c r="B78" s="31" t="str">
        <f aca="false">IF(S78="","",IF(INDEX(Entities!$B$6:$B$205,S78)="","",INDEX(Entities!$B$6:$B$205,S78)))</f>
        <v/>
      </c>
      <c r="C78" s="31" t="str">
        <f aca="false">IF(S78="","",IF(INDEX(Entities!$D$6:$D$205,S78)="","",INDEX(Entities!$D$6:$D$205,S78)))</f>
        <v/>
      </c>
      <c r="D78" s="32" t="str">
        <f aca="false">IF(S78="","",IF(INDEX(Entities!$I$6:$I$205,S78)="","",INDEX(Entities!$I$6:$I$205,S78)))</f>
        <v/>
      </c>
      <c r="E78" s="32" t="str">
        <f aca="false">IF(S78="","",IF(INDEX(Entities!$J$6:$J$205,S78)="","",INDEX(Entities!$J$6:$J$205,S78)))</f>
        <v/>
      </c>
      <c r="F78" s="32" t="str">
        <f aca="false">IF(S78="","",IF(INDEX(Entities!$K$6:$K$205,S78)="","",INDEX(Entities!$K$6:$K$205,S78)))</f>
        <v/>
      </c>
      <c r="G78" s="32" t="str">
        <f aca="false">IF(S78="","",IF(INDEX(Entities!$L$6:$L$205,S78)="","",INDEX(Entities!$L$6:$L$205,S78)))</f>
        <v/>
      </c>
      <c r="H78" s="32" t="str">
        <f aca="false">IF(S78="","",IF(INDEX(Entities!$M$6:$M$205,S78)="","",INDEX(Entities!$M$6:$M$205,S78)))</f>
        <v/>
      </c>
      <c r="I78" s="32" t="str">
        <f aca="false">IF(S78="","",IF(INDEX(Entities!$N$6:$N$205,S78)="","",INDEX(Entities!$N$6:$N$205,S78)))</f>
        <v/>
      </c>
      <c r="J78" s="32" t="str">
        <f aca="false">IF(S78="","",IF(INDEX(Entities!$O$6:$O$205,S78)="","",INDEX(Entities!$O$6:$O$205,S78)))</f>
        <v/>
      </c>
      <c r="K78" s="32" t="str">
        <f aca="false">IF(S78="","",IF(INDEX(Entities!$P$6:$P$205,S78)="","",INDEX(Entities!$P$6:$P$205,S78)))</f>
        <v/>
      </c>
      <c r="L78" s="32" t="str">
        <f aca="false">IF(S78="","",IF(INDEX(Entities!$Q$6:$Q$205,S78)="","",INDEX(Entities!$Q$6:$Q$205,S78)))</f>
        <v/>
      </c>
      <c r="M78" s="32" t="str">
        <f aca="false">IF(S78="","",IF(INDEX(Entities!$R$6:$R$205,S78)="","",INDEX(Entities!$R$6:$R$205,S78)))</f>
        <v/>
      </c>
      <c r="N78" s="32" t="str">
        <f aca="false">IF(S78="","",IF(INDEX(Entities!$S$6:$S$205,S78)="","",INDEX(Entities!$S$6:$S$205,S78)))</f>
        <v/>
      </c>
      <c r="O78" s="32" t="str">
        <f aca="false">IF(S78="","",IF(INDEX(Entities!$T$6:$T$205,S78)="","",INDEX(Entities!$T$6:$T$205,S78)))</f>
        <v/>
      </c>
      <c r="P78" s="32" t="str">
        <f aca="false">IF(S78="","",IF(INDEX(Entities!$U$6:$U$205,S78)="","",INDEX(Entities!$U$6:$U$205,S78)))</f>
        <v/>
      </c>
      <c r="Q78" s="31" t="str">
        <f aca="false">IF(S78="","",IF(INDEX(Entities!$V$6:$V$205,S78)="","",INDEX(Entities!$V$6:$V$205,S78)))</f>
        <v/>
      </c>
      <c r="R78" s="0" t="str">
        <f aca="false">IFERROR(SMALL(Entities!$AR$6:$AR$205,73),"")</f>
        <v/>
      </c>
      <c r="S78" s="0" t="str">
        <f aca="false">IF(R78="","",MATCH(R78,Entities!$AR$6:$AR$205,0))</f>
        <v/>
      </c>
    </row>
    <row r="79" customFormat="false" ht="15" hidden="false" customHeight="false" outlineLevel="0" collapsed="false">
      <c r="A79" s="31" t="str">
        <f aca="false">IF(S79="","",IF(INDEX(Entities!$C$6:$C$205,S79)="","",INDEX(Entities!$C$6:$C$205,S79)))</f>
        <v/>
      </c>
      <c r="B79" s="31" t="str">
        <f aca="false">IF(S79="","",IF(INDEX(Entities!$B$6:$B$205,S79)="","",INDEX(Entities!$B$6:$B$205,S79)))</f>
        <v/>
      </c>
      <c r="C79" s="31" t="str">
        <f aca="false">IF(S79="","",IF(INDEX(Entities!$D$6:$D$205,S79)="","",INDEX(Entities!$D$6:$D$205,S79)))</f>
        <v/>
      </c>
      <c r="D79" s="32" t="str">
        <f aca="false">IF(S79="","",IF(INDEX(Entities!$I$6:$I$205,S79)="","",INDEX(Entities!$I$6:$I$205,S79)))</f>
        <v/>
      </c>
      <c r="E79" s="32" t="str">
        <f aca="false">IF(S79="","",IF(INDEX(Entities!$J$6:$J$205,S79)="","",INDEX(Entities!$J$6:$J$205,S79)))</f>
        <v/>
      </c>
      <c r="F79" s="32" t="str">
        <f aca="false">IF(S79="","",IF(INDEX(Entities!$K$6:$K$205,S79)="","",INDEX(Entities!$K$6:$K$205,S79)))</f>
        <v/>
      </c>
      <c r="G79" s="32" t="str">
        <f aca="false">IF(S79="","",IF(INDEX(Entities!$L$6:$L$205,S79)="","",INDEX(Entities!$L$6:$L$205,S79)))</f>
        <v/>
      </c>
      <c r="H79" s="32" t="str">
        <f aca="false">IF(S79="","",IF(INDEX(Entities!$M$6:$M$205,S79)="","",INDEX(Entities!$M$6:$M$205,S79)))</f>
        <v/>
      </c>
      <c r="I79" s="32" t="str">
        <f aca="false">IF(S79="","",IF(INDEX(Entities!$N$6:$N$205,S79)="","",INDEX(Entities!$N$6:$N$205,S79)))</f>
        <v/>
      </c>
      <c r="J79" s="32" t="str">
        <f aca="false">IF(S79="","",IF(INDEX(Entities!$O$6:$O$205,S79)="","",INDEX(Entities!$O$6:$O$205,S79)))</f>
        <v/>
      </c>
      <c r="K79" s="32" t="str">
        <f aca="false">IF(S79="","",IF(INDEX(Entities!$P$6:$P$205,S79)="","",INDEX(Entities!$P$6:$P$205,S79)))</f>
        <v/>
      </c>
      <c r="L79" s="32" t="str">
        <f aca="false">IF(S79="","",IF(INDEX(Entities!$Q$6:$Q$205,S79)="","",INDEX(Entities!$Q$6:$Q$205,S79)))</f>
        <v/>
      </c>
      <c r="M79" s="32" t="str">
        <f aca="false">IF(S79="","",IF(INDEX(Entities!$R$6:$R$205,S79)="","",INDEX(Entities!$R$6:$R$205,S79)))</f>
        <v/>
      </c>
      <c r="N79" s="32" t="str">
        <f aca="false">IF(S79="","",IF(INDEX(Entities!$S$6:$S$205,S79)="","",INDEX(Entities!$S$6:$S$205,S79)))</f>
        <v/>
      </c>
      <c r="O79" s="32" t="str">
        <f aca="false">IF(S79="","",IF(INDEX(Entities!$T$6:$T$205,S79)="","",INDEX(Entities!$T$6:$T$205,S79)))</f>
        <v/>
      </c>
      <c r="P79" s="32" t="str">
        <f aca="false">IF(S79="","",IF(INDEX(Entities!$U$6:$U$205,S79)="","",INDEX(Entities!$U$6:$U$205,S79)))</f>
        <v/>
      </c>
      <c r="Q79" s="31" t="str">
        <f aca="false">IF(S79="","",IF(INDEX(Entities!$V$6:$V$205,S79)="","",INDEX(Entities!$V$6:$V$205,S79)))</f>
        <v/>
      </c>
      <c r="R79" s="0" t="str">
        <f aca="false">IFERROR(SMALL(Entities!$AR$6:$AR$205,74),"")</f>
        <v/>
      </c>
      <c r="S79" s="0" t="str">
        <f aca="false">IF(R79="","",MATCH(R79,Entities!$AR$6:$AR$205,0))</f>
        <v/>
      </c>
    </row>
    <row r="80" customFormat="false" ht="15" hidden="false" customHeight="false" outlineLevel="0" collapsed="false">
      <c r="A80" s="31" t="str">
        <f aca="false">IF(S80="","",IF(INDEX(Entities!$C$6:$C$205,S80)="","",INDEX(Entities!$C$6:$C$205,S80)))</f>
        <v/>
      </c>
      <c r="B80" s="31" t="str">
        <f aca="false">IF(S80="","",IF(INDEX(Entities!$B$6:$B$205,S80)="","",INDEX(Entities!$B$6:$B$205,S80)))</f>
        <v/>
      </c>
      <c r="C80" s="31" t="str">
        <f aca="false">IF(S80="","",IF(INDEX(Entities!$D$6:$D$205,S80)="","",INDEX(Entities!$D$6:$D$205,S80)))</f>
        <v/>
      </c>
      <c r="D80" s="32" t="str">
        <f aca="false">IF(S80="","",IF(INDEX(Entities!$I$6:$I$205,S80)="","",INDEX(Entities!$I$6:$I$205,S80)))</f>
        <v/>
      </c>
      <c r="E80" s="32" t="str">
        <f aca="false">IF(S80="","",IF(INDEX(Entities!$J$6:$J$205,S80)="","",INDEX(Entities!$J$6:$J$205,S80)))</f>
        <v/>
      </c>
      <c r="F80" s="32" t="str">
        <f aca="false">IF(S80="","",IF(INDEX(Entities!$K$6:$K$205,S80)="","",INDEX(Entities!$K$6:$K$205,S80)))</f>
        <v/>
      </c>
      <c r="G80" s="32" t="str">
        <f aca="false">IF(S80="","",IF(INDEX(Entities!$L$6:$L$205,S80)="","",INDEX(Entities!$L$6:$L$205,S80)))</f>
        <v/>
      </c>
      <c r="H80" s="32" t="str">
        <f aca="false">IF(S80="","",IF(INDEX(Entities!$M$6:$M$205,S80)="","",INDEX(Entities!$M$6:$M$205,S80)))</f>
        <v/>
      </c>
      <c r="I80" s="32" t="str">
        <f aca="false">IF(S80="","",IF(INDEX(Entities!$N$6:$N$205,S80)="","",INDEX(Entities!$N$6:$N$205,S80)))</f>
        <v/>
      </c>
      <c r="J80" s="32" t="str">
        <f aca="false">IF(S80="","",IF(INDEX(Entities!$O$6:$O$205,S80)="","",INDEX(Entities!$O$6:$O$205,S80)))</f>
        <v/>
      </c>
      <c r="K80" s="32" t="str">
        <f aca="false">IF(S80="","",IF(INDEX(Entities!$P$6:$P$205,S80)="","",INDEX(Entities!$P$6:$P$205,S80)))</f>
        <v/>
      </c>
      <c r="L80" s="32" t="str">
        <f aca="false">IF(S80="","",IF(INDEX(Entities!$Q$6:$Q$205,S80)="","",INDEX(Entities!$Q$6:$Q$205,S80)))</f>
        <v/>
      </c>
      <c r="M80" s="32" t="str">
        <f aca="false">IF(S80="","",IF(INDEX(Entities!$R$6:$R$205,S80)="","",INDEX(Entities!$R$6:$R$205,S80)))</f>
        <v/>
      </c>
      <c r="N80" s="32" t="str">
        <f aca="false">IF(S80="","",IF(INDEX(Entities!$S$6:$S$205,S80)="","",INDEX(Entities!$S$6:$S$205,S80)))</f>
        <v/>
      </c>
      <c r="O80" s="32" t="str">
        <f aca="false">IF(S80="","",IF(INDEX(Entities!$T$6:$T$205,S80)="","",INDEX(Entities!$T$6:$T$205,S80)))</f>
        <v/>
      </c>
      <c r="P80" s="32" t="str">
        <f aca="false">IF(S80="","",IF(INDEX(Entities!$U$6:$U$205,S80)="","",INDEX(Entities!$U$6:$U$205,S80)))</f>
        <v/>
      </c>
      <c r="Q80" s="31" t="str">
        <f aca="false">IF(S80="","",IF(INDEX(Entities!$V$6:$V$205,S80)="","",INDEX(Entities!$V$6:$V$205,S80)))</f>
        <v/>
      </c>
      <c r="R80" s="0" t="str">
        <f aca="false">IFERROR(SMALL(Entities!$AR$6:$AR$205,75),"")</f>
        <v/>
      </c>
      <c r="S80" s="0" t="str">
        <f aca="false">IF(R80="","",MATCH(R80,Entities!$AR$6:$AR$205,0))</f>
        <v/>
      </c>
    </row>
    <row r="81" customFormat="false" ht="15" hidden="false" customHeight="false" outlineLevel="0" collapsed="false">
      <c r="A81" s="31" t="str">
        <f aca="false">IF(S81="","",IF(INDEX(Entities!$C$6:$C$205,S81)="","",INDEX(Entities!$C$6:$C$205,S81)))</f>
        <v/>
      </c>
      <c r="B81" s="31" t="str">
        <f aca="false">IF(S81="","",IF(INDEX(Entities!$B$6:$B$205,S81)="","",INDEX(Entities!$B$6:$B$205,S81)))</f>
        <v/>
      </c>
      <c r="C81" s="31" t="str">
        <f aca="false">IF(S81="","",IF(INDEX(Entities!$D$6:$D$205,S81)="","",INDEX(Entities!$D$6:$D$205,S81)))</f>
        <v/>
      </c>
      <c r="D81" s="32" t="str">
        <f aca="false">IF(S81="","",IF(INDEX(Entities!$I$6:$I$205,S81)="","",INDEX(Entities!$I$6:$I$205,S81)))</f>
        <v/>
      </c>
      <c r="E81" s="32" t="str">
        <f aca="false">IF(S81="","",IF(INDEX(Entities!$J$6:$J$205,S81)="","",INDEX(Entities!$J$6:$J$205,S81)))</f>
        <v/>
      </c>
      <c r="F81" s="32" t="str">
        <f aca="false">IF(S81="","",IF(INDEX(Entities!$K$6:$K$205,S81)="","",INDEX(Entities!$K$6:$K$205,S81)))</f>
        <v/>
      </c>
      <c r="G81" s="32" t="str">
        <f aca="false">IF(S81="","",IF(INDEX(Entities!$L$6:$L$205,S81)="","",INDEX(Entities!$L$6:$L$205,S81)))</f>
        <v/>
      </c>
      <c r="H81" s="32" t="str">
        <f aca="false">IF(S81="","",IF(INDEX(Entities!$M$6:$M$205,S81)="","",INDEX(Entities!$M$6:$M$205,S81)))</f>
        <v/>
      </c>
      <c r="I81" s="32" t="str">
        <f aca="false">IF(S81="","",IF(INDEX(Entities!$N$6:$N$205,S81)="","",INDEX(Entities!$N$6:$N$205,S81)))</f>
        <v/>
      </c>
      <c r="J81" s="32" t="str">
        <f aca="false">IF(S81="","",IF(INDEX(Entities!$O$6:$O$205,S81)="","",INDEX(Entities!$O$6:$O$205,S81)))</f>
        <v/>
      </c>
      <c r="K81" s="32" t="str">
        <f aca="false">IF(S81="","",IF(INDEX(Entities!$P$6:$P$205,S81)="","",INDEX(Entities!$P$6:$P$205,S81)))</f>
        <v/>
      </c>
      <c r="L81" s="32" t="str">
        <f aca="false">IF(S81="","",IF(INDEX(Entities!$Q$6:$Q$205,S81)="","",INDEX(Entities!$Q$6:$Q$205,S81)))</f>
        <v/>
      </c>
      <c r="M81" s="32" t="str">
        <f aca="false">IF(S81="","",IF(INDEX(Entities!$R$6:$R$205,S81)="","",INDEX(Entities!$R$6:$R$205,S81)))</f>
        <v/>
      </c>
      <c r="N81" s="32" t="str">
        <f aca="false">IF(S81="","",IF(INDEX(Entities!$S$6:$S$205,S81)="","",INDEX(Entities!$S$6:$S$205,S81)))</f>
        <v/>
      </c>
      <c r="O81" s="32" t="str">
        <f aca="false">IF(S81="","",IF(INDEX(Entities!$T$6:$T$205,S81)="","",INDEX(Entities!$T$6:$T$205,S81)))</f>
        <v/>
      </c>
      <c r="P81" s="32" t="str">
        <f aca="false">IF(S81="","",IF(INDEX(Entities!$U$6:$U$205,S81)="","",INDEX(Entities!$U$6:$U$205,S81)))</f>
        <v/>
      </c>
      <c r="Q81" s="31" t="str">
        <f aca="false">IF(S81="","",IF(INDEX(Entities!$V$6:$V$205,S81)="","",INDEX(Entities!$V$6:$V$205,S81)))</f>
        <v/>
      </c>
      <c r="R81" s="0" t="str">
        <f aca="false">IFERROR(SMALL(Entities!$AR$6:$AR$205,76),"")</f>
        <v/>
      </c>
      <c r="S81" s="0" t="str">
        <f aca="false">IF(R81="","",MATCH(R81,Entities!$AR$6:$AR$205,0))</f>
        <v/>
      </c>
    </row>
    <row r="82" customFormat="false" ht="15" hidden="false" customHeight="false" outlineLevel="0" collapsed="false">
      <c r="A82" s="31" t="str">
        <f aca="false">IF(S82="","",IF(INDEX(Entities!$C$6:$C$205,S82)="","",INDEX(Entities!$C$6:$C$205,S82)))</f>
        <v/>
      </c>
      <c r="B82" s="31" t="str">
        <f aca="false">IF(S82="","",IF(INDEX(Entities!$B$6:$B$205,S82)="","",INDEX(Entities!$B$6:$B$205,S82)))</f>
        <v/>
      </c>
      <c r="C82" s="31" t="str">
        <f aca="false">IF(S82="","",IF(INDEX(Entities!$D$6:$D$205,S82)="","",INDEX(Entities!$D$6:$D$205,S82)))</f>
        <v/>
      </c>
      <c r="D82" s="32" t="str">
        <f aca="false">IF(S82="","",IF(INDEX(Entities!$I$6:$I$205,S82)="","",INDEX(Entities!$I$6:$I$205,S82)))</f>
        <v/>
      </c>
      <c r="E82" s="32" t="str">
        <f aca="false">IF(S82="","",IF(INDEX(Entities!$J$6:$J$205,S82)="","",INDEX(Entities!$J$6:$J$205,S82)))</f>
        <v/>
      </c>
      <c r="F82" s="32" t="str">
        <f aca="false">IF(S82="","",IF(INDEX(Entities!$K$6:$K$205,S82)="","",INDEX(Entities!$K$6:$K$205,S82)))</f>
        <v/>
      </c>
      <c r="G82" s="32" t="str">
        <f aca="false">IF(S82="","",IF(INDEX(Entities!$L$6:$L$205,S82)="","",INDEX(Entities!$L$6:$L$205,S82)))</f>
        <v/>
      </c>
      <c r="H82" s="32" t="str">
        <f aca="false">IF(S82="","",IF(INDEX(Entities!$M$6:$M$205,S82)="","",INDEX(Entities!$M$6:$M$205,S82)))</f>
        <v/>
      </c>
      <c r="I82" s="32" t="str">
        <f aca="false">IF(S82="","",IF(INDEX(Entities!$N$6:$N$205,S82)="","",INDEX(Entities!$N$6:$N$205,S82)))</f>
        <v/>
      </c>
      <c r="J82" s="32" t="str">
        <f aca="false">IF(S82="","",IF(INDEX(Entities!$O$6:$O$205,S82)="","",INDEX(Entities!$O$6:$O$205,S82)))</f>
        <v/>
      </c>
      <c r="K82" s="32" t="str">
        <f aca="false">IF(S82="","",IF(INDEX(Entities!$P$6:$P$205,S82)="","",INDEX(Entities!$P$6:$P$205,S82)))</f>
        <v/>
      </c>
      <c r="L82" s="32" t="str">
        <f aca="false">IF(S82="","",IF(INDEX(Entities!$Q$6:$Q$205,S82)="","",INDEX(Entities!$Q$6:$Q$205,S82)))</f>
        <v/>
      </c>
      <c r="M82" s="32" t="str">
        <f aca="false">IF(S82="","",IF(INDEX(Entities!$R$6:$R$205,S82)="","",INDEX(Entities!$R$6:$R$205,S82)))</f>
        <v/>
      </c>
      <c r="N82" s="32" t="str">
        <f aca="false">IF(S82="","",IF(INDEX(Entities!$S$6:$S$205,S82)="","",INDEX(Entities!$S$6:$S$205,S82)))</f>
        <v/>
      </c>
      <c r="O82" s="32" t="str">
        <f aca="false">IF(S82="","",IF(INDEX(Entities!$T$6:$T$205,S82)="","",INDEX(Entities!$T$6:$T$205,S82)))</f>
        <v/>
      </c>
      <c r="P82" s="32" t="str">
        <f aca="false">IF(S82="","",IF(INDEX(Entities!$U$6:$U$205,S82)="","",INDEX(Entities!$U$6:$U$205,S82)))</f>
        <v/>
      </c>
      <c r="Q82" s="31" t="str">
        <f aca="false">IF(S82="","",IF(INDEX(Entities!$V$6:$V$205,S82)="","",INDEX(Entities!$V$6:$V$205,S82)))</f>
        <v/>
      </c>
      <c r="R82" s="0" t="str">
        <f aca="false">IFERROR(SMALL(Entities!$AR$6:$AR$205,77),"")</f>
        <v/>
      </c>
      <c r="S82" s="0" t="str">
        <f aca="false">IF(R82="","",MATCH(R82,Entities!$AR$6:$AR$205,0))</f>
        <v/>
      </c>
    </row>
    <row r="83" customFormat="false" ht="15" hidden="false" customHeight="false" outlineLevel="0" collapsed="false">
      <c r="A83" s="31" t="str">
        <f aca="false">IF(S83="","",IF(INDEX(Entities!$C$6:$C$205,S83)="","",INDEX(Entities!$C$6:$C$205,S83)))</f>
        <v/>
      </c>
      <c r="B83" s="31" t="str">
        <f aca="false">IF(S83="","",IF(INDEX(Entities!$B$6:$B$205,S83)="","",INDEX(Entities!$B$6:$B$205,S83)))</f>
        <v/>
      </c>
      <c r="C83" s="31" t="str">
        <f aca="false">IF(S83="","",IF(INDEX(Entities!$D$6:$D$205,S83)="","",INDEX(Entities!$D$6:$D$205,S83)))</f>
        <v/>
      </c>
      <c r="D83" s="32" t="str">
        <f aca="false">IF(S83="","",IF(INDEX(Entities!$I$6:$I$205,S83)="","",INDEX(Entities!$I$6:$I$205,S83)))</f>
        <v/>
      </c>
      <c r="E83" s="32" t="str">
        <f aca="false">IF(S83="","",IF(INDEX(Entities!$J$6:$J$205,S83)="","",INDEX(Entities!$J$6:$J$205,S83)))</f>
        <v/>
      </c>
      <c r="F83" s="32" t="str">
        <f aca="false">IF(S83="","",IF(INDEX(Entities!$K$6:$K$205,S83)="","",INDEX(Entities!$K$6:$K$205,S83)))</f>
        <v/>
      </c>
      <c r="G83" s="32" t="str">
        <f aca="false">IF(S83="","",IF(INDEX(Entities!$L$6:$L$205,S83)="","",INDEX(Entities!$L$6:$L$205,S83)))</f>
        <v/>
      </c>
      <c r="H83" s="32" t="str">
        <f aca="false">IF(S83="","",IF(INDEX(Entities!$M$6:$M$205,S83)="","",INDEX(Entities!$M$6:$M$205,S83)))</f>
        <v/>
      </c>
      <c r="I83" s="32" t="str">
        <f aca="false">IF(S83="","",IF(INDEX(Entities!$N$6:$N$205,S83)="","",INDEX(Entities!$N$6:$N$205,S83)))</f>
        <v/>
      </c>
      <c r="J83" s="32" t="str">
        <f aca="false">IF(S83="","",IF(INDEX(Entities!$O$6:$O$205,S83)="","",INDEX(Entities!$O$6:$O$205,S83)))</f>
        <v/>
      </c>
      <c r="K83" s="32" t="str">
        <f aca="false">IF(S83="","",IF(INDEX(Entities!$P$6:$P$205,S83)="","",INDEX(Entities!$P$6:$P$205,S83)))</f>
        <v/>
      </c>
      <c r="L83" s="32" t="str">
        <f aca="false">IF(S83="","",IF(INDEX(Entities!$Q$6:$Q$205,S83)="","",INDEX(Entities!$Q$6:$Q$205,S83)))</f>
        <v/>
      </c>
      <c r="M83" s="32" t="str">
        <f aca="false">IF(S83="","",IF(INDEX(Entities!$R$6:$R$205,S83)="","",INDEX(Entities!$R$6:$R$205,S83)))</f>
        <v/>
      </c>
      <c r="N83" s="32" t="str">
        <f aca="false">IF(S83="","",IF(INDEX(Entities!$S$6:$S$205,S83)="","",INDEX(Entities!$S$6:$S$205,S83)))</f>
        <v/>
      </c>
      <c r="O83" s="32" t="str">
        <f aca="false">IF(S83="","",IF(INDEX(Entities!$T$6:$T$205,S83)="","",INDEX(Entities!$T$6:$T$205,S83)))</f>
        <v/>
      </c>
      <c r="P83" s="32" t="str">
        <f aca="false">IF(S83="","",IF(INDEX(Entities!$U$6:$U$205,S83)="","",INDEX(Entities!$U$6:$U$205,S83)))</f>
        <v/>
      </c>
      <c r="Q83" s="31" t="str">
        <f aca="false">IF(S83="","",IF(INDEX(Entities!$V$6:$V$205,S83)="","",INDEX(Entities!$V$6:$V$205,S83)))</f>
        <v/>
      </c>
      <c r="R83" s="0" t="str">
        <f aca="false">IFERROR(SMALL(Entities!$AR$6:$AR$205,78),"")</f>
        <v/>
      </c>
      <c r="S83" s="0" t="str">
        <f aca="false">IF(R83="","",MATCH(R83,Entities!$AR$6:$AR$205,0))</f>
        <v/>
      </c>
    </row>
    <row r="84" customFormat="false" ht="15" hidden="false" customHeight="false" outlineLevel="0" collapsed="false">
      <c r="A84" s="31" t="str">
        <f aca="false">IF(S84="","",IF(INDEX(Entities!$C$6:$C$205,S84)="","",INDEX(Entities!$C$6:$C$205,S84)))</f>
        <v/>
      </c>
      <c r="B84" s="31" t="str">
        <f aca="false">IF(S84="","",IF(INDEX(Entities!$B$6:$B$205,S84)="","",INDEX(Entities!$B$6:$B$205,S84)))</f>
        <v/>
      </c>
      <c r="C84" s="31" t="str">
        <f aca="false">IF(S84="","",IF(INDEX(Entities!$D$6:$D$205,S84)="","",INDEX(Entities!$D$6:$D$205,S84)))</f>
        <v/>
      </c>
      <c r="D84" s="32" t="str">
        <f aca="false">IF(S84="","",IF(INDEX(Entities!$I$6:$I$205,S84)="","",INDEX(Entities!$I$6:$I$205,S84)))</f>
        <v/>
      </c>
      <c r="E84" s="32" t="str">
        <f aca="false">IF(S84="","",IF(INDEX(Entities!$J$6:$J$205,S84)="","",INDEX(Entities!$J$6:$J$205,S84)))</f>
        <v/>
      </c>
      <c r="F84" s="32" t="str">
        <f aca="false">IF(S84="","",IF(INDEX(Entities!$K$6:$K$205,S84)="","",INDEX(Entities!$K$6:$K$205,S84)))</f>
        <v/>
      </c>
      <c r="G84" s="32" t="str">
        <f aca="false">IF(S84="","",IF(INDEX(Entities!$L$6:$L$205,S84)="","",INDEX(Entities!$L$6:$L$205,S84)))</f>
        <v/>
      </c>
      <c r="H84" s="32" t="str">
        <f aca="false">IF(S84="","",IF(INDEX(Entities!$M$6:$M$205,S84)="","",INDEX(Entities!$M$6:$M$205,S84)))</f>
        <v/>
      </c>
      <c r="I84" s="32" t="str">
        <f aca="false">IF(S84="","",IF(INDEX(Entities!$N$6:$N$205,S84)="","",INDEX(Entities!$N$6:$N$205,S84)))</f>
        <v/>
      </c>
      <c r="J84" s="32" t="str">
        <f aca="false">IF(S84="","",IF(INDEX(Entities!$O$6:$O$205,S84)="","",INDEX(Entities!$O$6:$O$205,S84)))</f>
        <v/>
      </c>
      <c r="K84" s="32" t="str">
        <f aca="false">IF(S84="","",IF(INDEX(Entities!$P$6:$P$205,S84)="","",INDEX(Entities!$P$6:$P$205,S84)))</f>
        <v/>
      </c>
      <c r="L84" s="32" t="str">
        <f aca="false">IF(S84="","",IF(INDEX(Entities!$Q$6:$Q$205,S84)="","",INDEX(Entities!$Q$6:$Q$205,S84)))</f>
        <v/>
      </c>
      <c r="M84" s="32" t="str">
        <f aca="false">IF(S84="","",IF(INDEX(Entities!$R$6:$R$205,S84)="","",INDEX(Entities!$R$6:$R$205,S84)))</f>
        <v/>
      </c>
      <c r="N84" s="32" t="str">
        <f aca="false">IF(S84="","",IF(INDEX(Entities!$S$6:$S$205,S84)="","",INDEX(Entities!$S$6:$S$205,S84)))</f>
        <v/>
      </c>
      <c r="O84" s="32" t="str">
        <f aca="false">IF(S84="","",IF(INDEX(Entities!$T$6:$T$205,S84)="","",INDEX(Entities!$T$6:$T$205,S84)))</f>
        <v/>
      </c>
      <c r="P84" s="32" t="str">
        <f aca="false">IF(S84="","",IF(INDEX(Entities!$U$6:$U$205,S84)="","",INDEX(Entities!$U$6:$U$205,S84)))</f>
        <v/>
      </c>
      <c r="Q84" s="31" t="str">
        <f aca="false">IF(S84="","",IF(INDEX(Entities!$V$6:$V$205,S84)="","",INDEX(Entities!$V$6:$V$205,S84)))</f>
        <v/>
      </c>
      <c r="R84" s="0" t="str">
        <f aca="false">IFERROR(SMALL(Entities!$AR$6:$AR$205,79),"")</f>
        <v/>
      </c>
      <c r="S84" s="0" t="str">
        <f aca="false">IF(R84="","",MATCH(R84,Entities!$AR$6:$AR$205,0))</f>
        <v/>
      </c>
    </row>
    <row r="85" customFormat="false" ht="15" hidden="false" customHeight="false" outlineLevel="0" collapsed="false">
      <c r="A85" s="31" t="str">
        <f aca="false">IF(S85="","",IF(INDEX(Entities!$C$6:$C$205,S85)="","",INDEX(Entities!$C$6:$C$205,S85)))</f>
        <v/>
      </c>
      <c r="B85" s="31" t="str">
        <f aca="false">IF(S85="","",IF(INDEX(Entities!$B$6:$B$205,S85)="","",INDEX(Entities!$B$6:$B$205,S85)))</f>
        <v/>
      </c>
      <c r="C85" s="31" t="str">
        <f aca="false">IF(S85="","",IF(INDEX(Entities!$D$6:$D$205,S85)="","",INDEX(Entities!$D$6:$D$205,S85)))</f>
        <v/>
      </c>
      <c r="D85" s="32" t="str">
        <f aca="false">IF(S85="","",IF(INDEX(Entities!$I$6:$I$205,S85)="","",INDEX(Entities!$I$6:$I$205,S85)))</f>
        <v/>
      </c>
      <c r="E85" s="32" t="str">
        <f aca="false">IF(S85="","",IF(INDEX(Entities!$J$6:$J$205,S85)="","",INDEX(Entities!$J$6:$J$205,S85)))</f>
        <v/>
      </c>
      <c r="F85" s="32" t="str">
        <f aca="false">IF(S85="","",IF(INDEX(Entities!$K$6:$K$205,S85)="","",INDEX(Entities!$K$6:$K$205,S85)))</f>
        <v/>
      </c>
      <c r="G85" s="32" t="str">
        <f aca="false">IF(S85="","",IF(INDEX(Entities!$L$6:$L$205,S85)="","",INDEX(Entities!$L$6:$L$205,S85)))</f>
        <v/>
      </c>
      <c r="H85" s="32" t="str">
        <f aca="false">IF(S85="","",IF(INDEX(Entities!$M$6:$M$205,S85)="","",INDEX(Entities!$M$6:$M$205,S85)))</f>
        <v/>
      </c>
      <c r="I85" s="32" t="str">
        <f aca="false">IF(S85="","",IF(INDEX(Entities!$N$6:$N$205,S85)="","",INDEX(Entities!$N$6:$N$205,S85)))</f>
        <v/>
      </c>
      <c r="J85" s="32" t="str">
        <f aca="false">IF(S85="","",IF(INDEX(Entities!$O$6:$O$205,S85)="","",INDEX(Entities!$O$6:$O$205,S85)))</f>
        <v/>
      </c>
      <c r="K85" s="32" t="str">
        <f aca="false">IF(S85="","",IF(INDEX(Entities!$P$6:$P$205,S85)="","",INDEX(Entities!$P$6:$P$205,S85)))</f>
        <v/>
      </c>
      <c r="L85" s="32" t="str">
        <f aca="false">IF(S85="","",IF(INDEX(Entities!$Q$6:$Q$205,S85)="","",INDEX(Entities!$Q$6:$Q$205,S85)))</f>
        <v/>
      </c>
      <c r="M85" s="32" t="str">
        <f aca="false">IF(S85="","",IF(INDEX(Entities!$R$6:$R$205,S85)="","",INDEX(Entities!$R$6:$R$205,S85)))</f>
        <v/>
      </c>
      <c r="N85" s="32" t="str">
        <f aca="false">IF(S85="","",IF(INDEX(Entities!$S$6:$S$205,S85)="","",INDEX(Entities!$S$6:$S$205,S85)))</f>
        <v/>
      </c>
      <c r="O85" s="32" t="str">
        <f aca="false">IF(S85="","",IF(INDEX(Entities!$T$6:$T$205,S85)="","",INDEX(Entities!$T$6:$T$205,S85)))</f>
        <v/>
      </c>
      <c r="P85" s="32" t="str">
        <f aca="false">IF(S85="","",IF(INDEX(Entities!$U$6:$U$205,S85)="","",INDEX(Entities!$U$6:$U$205,S85)))</f>
        <v/>
      </c>
      <c r="Q85" s="31" t="str">
        <f aca="false">IF(S85="","",IF(INDEX(Entities!$V$6:$V$205,S85)="","",INDEX(Entities!$V$6:$V$205,S85)))</f>
        <v/>
      </c>
      <c r="R85" s="0" t="str">
        <f aca="false">IFERROR(SMALL(Entities!$AR$6:$AR$205,80),"")</f>
        <v/>
      </c>
      <c r="S85" s="0" t="str">
        <f aca="false">IF(R85="","",MATCH(R85,Entities!$AR$6:$AR$205,0))</f>
        <v/>
      </c>
    </row>
    <row r="86" customFormat="false" ht="15" hidden="false" customHeight="false" outlineLevel="0" collapsed="false">
      <c r="A86" s="31" t="str">
        <f aca="false">IF(S86="","",IF(INDEX(Entities!$C$6:$C$205,S86)="","",INDEX(Entities!$C$6:$C$205,S86)))</f>
        <v/>
      </c>
      <c r="B86" s="31" t="str">
        <f aca="false">IF(S86="","",IF(INDEX(Entities!$B$6:$B$205,S86)="","",INDEX(Entities!$B$6:$B$205,S86)))</f>
        <v/>
      </c>
      <c r="C86" s="31" t="str">
        <f aca="false">IF(S86="","",IF(INDEX(Entities!$D$6:$D$205,S86)="","",INDEX(Entities!$D$6:$D$205,S86)))</f>
        <v/>
      </c>
      <c r="D86" s="32" t="str">
        <f aca="false">IF(S86="","",IF(INDEX(Entities!$I$6:$I$205,S86)="","",INDEX(Entities!$I$6:$I$205,S86)))</f>
        <v/>
      </c>
      <c r="E86" s="32" t="str">
        <f aca="false">IF(S86="","",IF(INDEX(Entities!$J$6:$J$205,S86)="","",INDEX(Entities!$J$6:$J$205,S86)))</f>
        <v/>
      </c>
      <c r="F86" s="32" t="str">
        <f aca="false">IF(S86="","",IF(INDEX(Entities!$K$6:$K$205,S86)="","",INDEX(Entities!$K$6:$K$205,S86)))</f>
        <v/>
      </c>
      <c r="G86" s="32" t="str">
        <f aca="false">IF(S86="","",IF(INDEX(Entities!$L$6:$L$205,S86)="","",INDEX(Entities!$L$6:$L$205,S86)))</f>
        <v/>
      </c>
      <c r="H86" s="32" t="str">
        <f aca="false">IF(S86="","",IF(INDEX(Entities!$M$6:$M$205,S86)="","",INDEX(Entities!$M$6:$M$205,S86)))</f>
        <v/>
      </c>
      <c r="I86" s="32" t="str">
        <f aca="false">IF(S86="","",IF(INDEX(Entities!$N$6:$N$205,S86)="","",INDEX(Entities!$N$6:$N$205,S86)))</f>
        <v/>
      </c>
      <c r="J86" s="32" t="str">
        <f aca="false">IF(S86="","",IF(INDEX(Entities!$O$6:$O$205,S86)="","",INDEX(Entities!$O$6:$O$205,S86)))</f>
        <v/>
      </c>
      <c r="K86" s="32" t="str">
        <f aca="false">IF(S86="","",IF(INDEX(Entities!$P$6:$P$205,S86)="","",INDEX(Entities!$P$6:$P$205,S86)))</f>
        <v/>
      </c>
      <c r="L86" s="32" t="str">
        <f aca="false">IF(S86="","",IF(INDEX(Entities!$Q$6:$Q$205,S86)="","",INDEX(Entities!$Q$6:$Q$205,S86)))</f>
        <v/>
      </c>
      <c r="M86" s="32" t="str">
        <f aca="false">IF(S86="","",IF(INDEX(Entities!$R$6:$R$205,S86)="","",INDEX(Entities!$R$6:$R$205,S86)))</f>
        <v/>
      </c>
      <c r="N86" s="32" t="str">
        <f aca="false">IF(S86="","",IF(INDEX(Entities!$S$6:$S$205,S86)="","",INDEX(Entities!$S$6:$S$205,S86)))</f>
        <v/>
      </c>
      <c r="O86" s="32" t="str">
        <f aca="false">IF(S86="","",IF(INDEX(Entities!$T$6:$T$205,S86)="","",INDEX(Entities!$T$6:$T$205,S86)))</f>
        <v/>
      </c>
      <c r="P86" s="32" t="str">
        <f aca="false">IF(S86="","",IF(INDEX(Entities!$U$6:$U$205,S86)="","",INDEX(Entities!$U$6:$U$205,S86)))</f>
        <v/>
      </c>
      <c r="Q86" s="31" t="str">
        <f aca="false">IF(S86="","",IF(INDEX(Entities!$V$6:$V$205,S86)="","",INDEX(Entities!$V$6:$V$205,S86)))</f>
        <v/>
      </c>
      <c r="R86" s="0" t="str">
        <f aca="false">IFERROR(SMALL(Entities!$AR$6:$AR$205,81),"")</f>
        <v/>
      </c>
      <c r="S86" s="0" t="str">
        <f aca="false">IF(R86="","",MATCH(R86,Entities!$AR$6:$AR$205,0))</f>
        <v/>
      </c>
    </row>
    <row r="87" customFormat="false" ht="15" hidden="false" customHeight="false" outlineLevel="0" collapsed="false">
      <c r="A87" s="31" t="str">
        <f aca="false">IF(S87="","",IF(INDEX(Entities!$C$6:$C$205,S87)="","",INDEX(Entities!$C$6:$C$205,S87)))</f>
        <v/>
      </c>
      <c r="B87" s="31" t="str">
        <f aca="false">IF(S87="","",IF(INDEX(Entities!$B$6:$B$205,S87)="","",INDEX(Entities!$B$6:$B$205,S87)))</f>
        <v/>
      </c>
      <c r="C87" s="31" t="str">
        <f aca="false">IF(S87="","",IF(INDEX(Entities!$D$6:$D$205,S87)="","",INDEX(Entities!$D$6:$D$205,S87)))</f>
        <v/>
      </c>
      <c r="D87" s="32" t="str">
        <f aca="false">IF(S87="","",IF(INDEX(Entities!$I$6:$I$205,S87)="","",INDEX(Entities!$I$6:$I$205,S87)))</f>
        <v/>
      </c>
      <c r="E87" s="32" t="str">
        <f aca="false">IF(S87="","",IF(INDEX(Entities!$J$6:$J$205,S87)="","",INDEX(Entities!$J$6:$J$205,S87)))</f>
        <v/>
      </c>
      <c r="F87" s="32" t="str">
        <f aca="false">IF(S87="","",IF(INDEX(Entities!$K$6:$K$205,S87)="","",INDEX(Entities!$K$6:$K$205,S87)))</f>
        <v/>
      </c>
      <c r="G87" s="32" t="str">
        <f aca="false">IF(S87="","",IF(INDEX(Entities!$L$6:$L$205,S87)="","",INDEX(Entities!$L$6:$L$205,S87)))</f>
        <v/>
      </c>
      <c r="H87" s="32" t="str">
        <f aca="false">IF(S87="","",IF(INDEX(Entities!$M$6:$M$205,S87)="","",INDEX(Entities!$M$6:$M$205,S87)))</f>
        <v/>
      </c>
      <c r="I87" s="32" t="str">
        <f aca="false">IF(S87="","",IF(INDEX(Entities!$N$6:$N$205,S87)="","",INDEX(Entities!$N$6:$N$205,S87)))</f>
        <v/>
      </c>
      <c r="J87" s="32" t="str">
        <f aca="false">IF(S87="","",IF(INDEX(Entities!$O$6:$O$205,S87)="","",INDEX(Entities!$O$6:$O$205,S87)))</f>
        <v/>
      </c>
      <c r="K87" s="32" t="str">
        <f aca="false">IF(S87="","",IF(INDEX(Entities!$P$6:$P$205,S87)="","",INDEX(Entities!$P$6:$P$205,S87)))</f>
        <v/>
      </c>
      <c r="L87" s="32" t="str">
        <f aca="false">IF(S87="","",IF(INDEX(Entities!$Q$6:$Q$205,S87)="","",INDEX(Entities!$Q$6:$Q$205,S87)))</f>
        <v/>
      </c>
      <c r="M87" s="32" t="str">
        <f aca="false">IF(S87="","",IF(INDEX(Entities!$R$6:$R$205,S87)="","",INDEX(Entities!$R$6:$R$205,S87)))</f>
        <v/>
      </c>
      <c r="N87" s="32" t="str">
        <f aca="false">IF(S87="","",IF(INDEX(Entities!$S$6:$S$205,S87)="","",INDEX(Entities!$S$6:$S$205,S87)))</f>
        <v/>
      </c>
      <c r="O87" s="32" t="str">
        <f aca="false">IF(S87="","",IF(INDEX(Entities!$T$6:$T$205,S87)="","",INDEX(Entities!$T$6:$T$205,S87)))</f>
        <v/>
      </c>
      <c r="P87" s="32" t="str">
        <f aca="false">IF(S87="","",IF(INDEX(Entities!$U$6:$U$205,S87)="","",INDEX(Entities!$U$6:$U$205,S87)))</f>
        <v/>
      </c>
      <c r="Q87" s="31" t="str">
        <f aca="false">IF(S87="","",IF(INDEX(Entities!$V$6:$V$205,S87)="","",INDEX(Entities!$V$6:$V$205,S87)))</f>
        <v/>
      </c>
      <c r="R87" s="0" t="str">
        <f aca="false">IFERROR(SMALL(Entities!$AR$6:$AR$205,82),"")</f>
        <v/>
      </c>
      <c r="S87" s="0" t="str">
        <f aca="false">IF(R87="","",MATCH(R87,Entities!$AR$6:$AR$205,0))</f>
        <v/>
      </c>
    </row>
    <row r="88" customFormat="false" ht="15" hidden="false" customHeight="false" outlineLevel="0" collapsed="false">
      <c r="A88" s="31" t="str">
        <f aca="false">IF(S88="","",IF(INDEX(Entities!$C$6:$C$205,S88)="","",INDEX(Entities!$C$6:$C$205,S88)))</f>
        <v/>
      </c>
      <c r="B88" s="31" t="str">
        <f aca="false">IF(S88="","",IF(INDEX(Entities!$B$6:$B$205,S88)="","",INDEX(Entities!$B$6:$B$205,S88)))</f>
        <v/>
      </c>
      <c r="C88" s="31" t="str">
        <f aca="false">IF(S88="","",IF(INDEX(Entities!$D$6:$D$205,S88)="","",INDEX(Entities!$D$6:$D$205,S88)))</f>
        <v/>
      </c>
      <c r="D88" s="32" t="str">
        <f aca="false">IF(S88="","",IF(INDEX(Entities!$I$6:$I$205,S88)="","",INDEX(Entities!$I$6:$I$205,S88)))</f>
        <v/>
      </c>
      <c r="E88" s="32" t="str">
        <f aca="false">IF(S88="","",IF(INDEX(Entities!$J$6:$J$205,S88)="","",INDEX(Entities!$J$6:$J$205,S88)))</f>
        <v/>
      </c>
      <c r="F88" s="32" t="str">
        <f aca="false">IF(S88="","",IF(INDEX(Entities!$K$6:$K$205,S88)="","",INDEX(Entities!$K$6:$K$205,S88)))</f>
        <v/>
      </c>
      <c r="G88" s="32" t="str">
        <f aca="false">IF(S88="","",IF(INDEX(Entities!$L$6:$L$205,S88)="","",INDEX(Entities!$L$6:$L$205,S88)))</f>
        <v/>
      </c>
      <c r="H88" s="32" t="str">
        <f aca="false">IF(S88="","",IF(INDEX(Entities!$M$6:$M$205,S88)="","",INDEX(Entities!$M$6:$M$205,S88)))</f>
        <v/>
      </c>
      <c r="I88" s="32" t="str">
        <f aca="false">IF(S88="","",IF(INDEX(Entities!$N$6:$N$205,S88)="","",INDEX(Entities!$N$6:$N$205,S88)))</f>
        <v/>
      </c>
      <c r="J88" s="32" t="str">
        <f aca="false">IF(S88="","",IF(INDEX(Entities!$O$6:$O$205,S88)="","",INDEX(Entities!$O$6:$O$205,S88)))</f>
        <v/>
      </c>
      <c r="K88" s="32" t="str">
        <f aca="false">IF(S88="","",IF(INDEX(Entities!$P$6:$P$205,S88)="","",INDEX(Entities!$P$6:$P$205,S88)))</f>
        <v/>
      </c>
      <c r="L88" s="32" t="str">
        <f aca="false">IF(S88="","",IF(INDEX(Entities!$Q$6:$Q$205,S88)="","",INDEX(Entities!$Q$6:$Q$205,S88)))</f>
        <v/>
      </c>
      <c r="M88" s="32" t="str">
        <f aca="false">IF(S88="","",IF(INDEX(Entities!$R$6:$R$205,S88)="","",INDEX(Entities!$R$6:$R$205,S88)))</f>
        <v/>
      </c>
      <c r="N88" s="32" t="str">
        <f aca="false">IF(S88="","",IF(INDEX(Entities!$S$6:$S$205,S88)="","",INDEX(Entities!$S$6:$S$205,S88)))</f>
        <v/>
      </c>
      <c r="O88" s="32" t="str">
        <f aca="false">IF(S88="","",IF(INDEX(Entities!$T$6:$T$205,S88)="","",INDEX(Entities!$T$6:$T$205,S88)))</f>
        <v/>
      </c>
      <c r="P88" s="32" t="str">
        <f aca="false">IF(S88="","",IF(INDEX(Entities!$U$6:$U$205,S88)="","",INDEX(Entities!$U$6:$U$205,S88)))</f>
        <v/>
      </c>
      <c r="Q88" s="31" t="str">
        <f aca="false">IF(S88="","",IF(INDEX(Entities!$V$6:$V$205,S88)="","",INDEX(Entities!$V$6:$V$205,S88)))</f>
        <v/>
      </c>
      <c r="R88" s="0" t="str">
        <f aca="false">IFERROR(SMALL(Entities!$AR$6:$AR$205,83),"")</f>
        <v/>
      </c>
      <c r="S88" s="0" t="str">
        <f aca="false">IF(R88="","",MATCH(R88,Entities!$AR$6:$AR$205,0))</f>
        <v/>
      </c>
    </row>
    <row r="89" customFormat="false" ht="15" hidden="false" customHeight="false" outlineLevel="0" collapsed="false">
      <c r="A89" s="31" t="str">
        <f aca="false">IF(S89="","",IF(INDEX(Entities!$C$6:$C$205,S89)="","",INDEX(Entities!$C$6:$C$205,S89)))</f>
        <v/>
      </c>
      <c r="B89" s="31" t="str">
        <f aca="false">IF(S89="","",IF(INDEX(Entities!$B$6:$B$205,S89)="","",INDEX(Entities!$B$6:$B$205,S89)))</f>
        <v/>
      </c>
      <c r="C89" s="31" t="str">
        <f aca="false">IF(S89="","",IF(INDEX(Entities!$D$6:$D$205,S89)="","",INDEX(Entities!$D$6:$D$205,S89)))</f>
        <v/>
      </c>
      <c r="D89" s="32" t="str">
        <f aca="false">IF(S89="","",IF(INDEX(Entities!$I$6:$I$205,S89)="","",INDEX(Entities!$I$6:$I$205,S89)))</f>
        <v/>
      </c>
      <c r="E89" s="32" t="str">
        <f aca="false">IF(S89="","",IF(INDEX(Entities!$J$6:$J$205,S89)="","",INDEX(Entities!$J$6:$J$205,S89)))</f>
        <v/>
      </c>
      <c r="F89" s="32" t="str">
        <f aca="false">IF(S89="","",IF(INDEX(Entities!$K$6:$K$205,S89)="","",INDEX(Entities!$K$6:$K$205,S89)))</f>
        <v/>
      </c>
      <c r="G89" s="32" t="str">
        <f aca="false">IF(S89="","",IF(INDEX(Entities!$L$6:$L$205,S89)="","",INDEX(Entities!$L$6:$L$205,S89)))</f>
        <v/>
      </c>
      <c r="H89" s="32" t="str">
        <f aca="false">IF(S89="","",IF(INDEX(Entities!$M$6:$M$205,S89)="","",INDEX(Entities!$M$6:$M$205,S89)))</f>
        <v/>
      </c>
      <c r="I89" s="32" t="str">
        <f aca="false">IF(S89="","",IF(INDEX(Entities!$N$6:$N$205,S89)="","",INDEX(Entities!$N$6:$N$205,S89)))</f>
        <v/>
      </c>
      <c r="J89" s="32" t="str">
        <f aca="false">IF(S89="","",IF(INDEX(Entities!$O$6:$O$205,S89)="","",INDEX(Entities!$O$6:$O$205,S89)))</f>
        <v/>
      </c>
      <c r="K89" s="32" t="str">
        <f aca="false">IF(S89="","",IF(INDEX(Entities!$P$6:$P$205,S89)="","",INDEX(Entities!$P$6:$P$205,S89)))</f>
        <v/>
      </c>
      <c r="L89" s="32" t="str">
        <f aca="false">IF(S89="","",IF(INDEX(Entities!$Q$6:$Q$205,S89)="","",INDEX(Entities!$Q$6:$Q$205,S89)))</f>
        <v/>
      </c>
      <c r="M89" s="32" t="str">
        <f aca="false">IF(S89="","",IF(INDEX(Entities!$R$6:$R$205,S89)="","",INDEX(Entities!$R$6:$R$205,S89)))</f>
        <v/>
      </c>
      <c r="N89" s="32" t="str">
        <f aca="false">IF(S89="","",IF(INDEX(Entities!$S$6:$S$205,S89)="","",INDEX(Entities!$S$6:$S$205,S89)))</f>
        <v/>
      </c>
      <c r="O89" s="32" t="str">
        <f aca="false">IF(S89="","",IF(INDEX(Entities!$T$6:$T$205,S89)="","",INDEX(Entities!$T$6:$T$205,S89)))</f>
        <v/>
      </c>
      <c r="P89" s="32" t="str">
        <f aca="false">IF(S89="","",IF(INDEX(Entities!$U$6:$U$205,S89)="","",INDEX(Entities!$U$6:$U$205,S89)))</f>
        <v/>
      </c>
      <c r="Q89" s="31" t="str">
        <f aca="false">IF(S89="","",IF(INDEX(Entities!$V$6:$V$205,S89)="","",INDEX(Entities!$V$6:$V$205,S89)))</f>
        <v/>
      </c>
      <c r="R89" s="0" t="str">
        <f aca="false">IFERROR(SMALL(Entities!$AR$6:$AR$205,84),"")</f>
        <v/>
      </c>
      <c r="S89" s="0" t="str">
        <f aca="false">IF(R89="","",MATCH(R89,Entities!$AR$6:$AR$205,0))</f>
        <v/>
      </c>
    </row>
    <row r="90" customFormat="false" ht="15" hidden="false" customHeight="false" outlineLevel="0" collapsed="false">
      <c r="A90" s="31" t="str">
        <f aca="false">IF(S90="","",IF(INDEX(Entities!$C$6:$C$205,S90)="","",INDEX(Entities!$C$6:$C$205,S90)))</f>
        <v/>
      </c>
      <c r="B90" s="31" t="str">
        <f aca="false">IF(S90="","",IF(INDEX(Entities!$B$6:$B$205,S90)="","",INDEX(Entities!$B$6:$B$205,S90)))</f>
        <v/>
      </c>
      <c r="C90" s="31" t="str">
        <f aca="false">IF(S90="","",IF(INDEX(Entities!$D$6:$D$205,S90)="","",INDEX(Entities!$D$6:$D$205,S90)))</f>
        <v/>
      </c>
      <c r="D90" s="32" t="str">
        <f aca="false">IF(S90="","",IF(INDEX(Entities!$I$6:$I$205,S90)="","",INDEX(Entities!$I$6:$I$205,S90)))</f>
        <v/>
      </c>
      <c r="E90" s="32" t="str">
        <f aca="false">IF(S90="","",IF(INDEX(Entities!$J$6:$J$205,S90)="","",INDEX(Entities!$J$6:$J$205,S90)))</f>
        <v/>
      </c>
      <c r="F90" s="32" t="str">
        <f aca="false">IF(S90="","",IF(INDEX(Entities!$K$6:$K$205,S90)="","",INDEX(Entities!$K$6:$K$205,S90)))</f>
        <v/>
      </c>
      <c r="G90" s="32" t="str">
        <f aca="false">IF(S90="","",IF(INDEX(Entities!$L$6:$L$205,S90)="","",INDEX(Entities!$L$6:$L$205,S90)))</f>
        <v/>
      </c>
      <c r="H90" s="32" t="str">
        <f aca="false">IF(S90="","",IF(INDEX(Entities!$M$6:$M$205,S90)="","",INDEX(Entities!$M$6:$M$205,S90)))</f>
        <v/>
      </c>
      <c r="I90" s="32" t="str">
        <f aca="false">IF(S90="","",IF(INDEX(Entities!$N$6:$N$205,S90)="","",INDEX(Entities!$N$6:$N$205,S90)))</f>
        <v/>
      </c>
      <c r="J90" s="32" t="str">
        <f aca="false">IF(S90="","",IF(INDEX(Entities!$O$6:$O$205,S90)="","",INDEX(Entities!$O$6:$O$205,S90)))</f>
        <v/>
      </c>
      <c r="K90" s="32" t="str">
        <f aca="false">IF(S90="","",IF(INDEX(Entities!$P$6:$P$205,S90)="","",INDEX(Entities!$P$6:$P$205,S90)))</f>
        <v/>
      </c>
      <c r="L90" s="32" t="str">
        <f aca="false">IF(S90="","",IF(INDEX(Entities!$Q$6:$Q$205,S90)="","",INDEX(Entities!$Q$6:$Q$205,S90)))</f>
        <v/>
      </c>
      <c r="M90" s="32" t="str">
        <f aca="false">IF(S90="","",IF(INDEX(Entities!$R$6:$R$205,S90)="","",INDEX(Entities!$R$6:$R$205,S90)))</f>
        <v/>
      </c>
      <c r="N90" s="32" t="str">
        <f aca="false">IF(S90="","",IF(INDEX(Entities!$S$6:$S$205,S90)="","",INDEX(Entities!$S$6:$S$205,S90)))</f>
        <v/>
      </c>
      <c r="O90" s="32" t="str">
        <f aca="false">IF(S90="","",IF(INDEX(Entities!$T$6:$T$205,S90)="","",INDEX(Entities!$T$6:$T$205,S90)))</f>
        <v/>
      </c>
      <c r="P90" s="32" t="str">
        <f aca="false">IF(S90="","",IF(INDEX(Entities!$U$6:$U$205,S90)="","",INDEX(Entities!$U$6:$U$205,S90)))</f>
        <v/>
      </c>
      <c r="Q90" s="31" t="str">
        <f aca="false">IF(S90="","",IF(INDEX(Entities!$V$6:$V$205,S90)="","",INDEX(Entities!$V$6:$V$205,S90)))</f>
        <v/>
      </c>
      <c r="R90" s="0" t="str">
        <f aca="false">IFERROR(SMALL(Entities!$AR$6:$AR$205,85),"")</f>
        <v/>
      </c>
      <c r="S90" s="0" t="str">
        <f aca="false">IF(R90="","",MATCH(R90,Entities!$AR$6:$AR$205,0))</f>
        <v/>
      </c>
    </row>
    <row r="91" customFormat="false" ht="15" hidden="false" customHeight="false" outlineLevel="0" collapsed="false">
      <c r="A91" s="31" t="str">
        <f aca="false">IF(S91="","",IF(INDEX(Entities!$C$6:$C$205,S91)="","",INDEX(Entities!$C$6:$C$205,S91)))</f>
        <v/>
      </c>
      <c r="B91" s="31" t="str">
        <f aca="false">IF(S91="","",IF(INDEX(Entities!$B$6:$B$205,S91)="","",INDEX(Entities!$B$6:$B$205,S91)))</f>
        <v/>
      </c>
      <c r="C91" s="31" t="str">
        <f aca="false">IF(S91="","",IF(INDEX(Entities!$D$6:$D$205,S91)="","",INDEX(Entities!$D$6:$D$205,S91)))</f>
        <v/>
      </c>
      <c r="D91" s="32" t="str">
        <f aca="false">IF(S91="","",IF(INDEX(Entities!$I$6:$I$205,S91)="","",INDEX(Entities!$I$6:$I$205,S91)))</f>
        <v/>
      </c>
      <c r="E91" s="32" t="str">
        <f aca="false">IF(S91="","",IF(INDEX(Entities!$J$6:$J$205,S91)="","",INDEX(Entities!$J$6:$J$205,S91)))</f>
        <v/>
      </c>
      <c r="F91" s="32" t="str">
        <f aca="false">IF(S91="","",IF(INDEX(Entities!$K$6:$K$205,S91)="","",INDEX(Entities!$K$6:$K$205,S91)))</f>
        <v/>
      </c>
      <c r="G91" s="32" t="str">
        <f aca="false">IF(S91="","",IF(INDEX(Entities!$L$6:$L$205,S91)="","",INDEX(Entities!$L$6:$L$205,S91)))</f>
        <v/>
      </c>
      <c r="H91" s="32" t="str">
        <f aca="false">IF(S91="","",IF(INDEX(Entities!$M$6:$M$205,S91)="","",INDEX(Entities!$M$6:$M$205,S91)))</f>
        <v/>
      </c>
      <c r="I91" s="32" t="str">
        <f aca="false">IF(S91="","",IF(INDEX(Entities!$N$6:$N$205,S91)="","",INDEX(Entities!$N$6:$N$205,S91)))</f>
        <v/>
      </c>
      <c r="J91" s="32" t="str">
        <f aca="false">IF(S91="","",IF(INDEX(Entities!$O$6:$O$205,S91)="","",INDEX(Entities!$O$6:$O$205,S91)))</f>
        <v/>
      </c>
      <c r="K91" s="32" t="str">
        <f aca="false">IF(S91="","",IF(INDEX(Entities!$P$6:$P$205,S91)="","",INDEX(Entities!$P$6:$P$205,S91)))</f>
        <v/>
      </c>
      <c r="L91" s="32" t="str">
        <f aca="false">IF(S91="","",IF(INDEX(Entities!$Q$6:$Q$205,S91)="","",INDEX(Entities!$Q$6:$Q$205,S91)))</f>
        <v/>
      </c>
      <c r="M91" s="32" t="str">
        <f aca="false">IF(S91="","",IF(INDEX(Entities!$R$6:$R$205,S91)="","",INDEX(Entities!$R$6:$R$205,S91)))</f>
        <v/>
      </c>
      <c r="N91" s="32" t="str">
        <f aca="false">IF(S91="","",IF(INDEX(Entities!$S$6:$S$205,S91)="","",INDEX(Entities!$S$6:$S$205,S91)))</f>
        <v/>
      </c>
      <c r="O91" s="32" t="str">
        <f aca="false">IF(S91="","",IF(INDEX(Entities!$T$6:$T$205,S91)="","",INDEX(Entities!$T$6:$T$205,S91)))</f>
        <v/>
      </c>
      <c r="P91" s="32" t="str">
        <f aca="false">IF(S91="","",IF(INDEX(Entities!$U$6:$U$205,S91)="","",INDEX(Entities!$U$6:$U$205,S91)))</f>
        <v/>
      </c>
      <c r="Q91" s="31" t="str">
        <f aca="false">IF(S91="","",IF(INDEX(Entities!$V$6:$V$205,S91)="","",INDEX(Entities!$V$6:$V$205,S91)))</f>
        <v/>
      </c>
      <c r="R91" s="0" t="str">
        <f aca="false">IFERROR(SMALL(Entities!$AR$6:$AR$205,86),"")</f>
        <v/>
      </c>
      <c r="S91" s="0" t="str">
        <f aca="false">IF(R91="","",MATCH(R91,Entities!$AR$6:$AR$205,0))</f>
        <v/>
      </c>
    </row>
    <row r="92" customFormat="false" ht="15" hidden="false" customHeight="false" outlineLevel="0" collapsed="false">
      <c r="A92" s="31" t="str">
        <f aca="false">IF(S92="","",IF(INDEX(Entities!$C$6:$C$205,S92)="","",INDEX(Entities!$C$6:$C$205,S92)))</f>
        <v/>
      </c>
      <c r="B92" s="31" t="str">
        <f aca="false">IF(S92="","",IF(INDEX(Entities!$B$6:$B$205,S92)="","",INDEX(Entities!$B$6:$B$205,S92)))</f>
        <v/>
      </c>
      <c r="C92" s="31" t="str">
        <f aca="false">IF(S92="","",IF(INDEX(Entities!$D$6:$D$205,S92)="","",INDEX(Entities!$D$6:$D$205,S92)))</f>
        <v/>
      </c>
      <c r="D92" s="32" t="str">
        <f aca="false">IF(S92="","",IF(INDEX(Entities!$I$6:$I$205,S92)="","",INDEX(Entities!$I$6:$I$205,S92)))</f>
        <v/>
      </c>
      <c r="E92" s="32" t="str">
        <f aca="false">IF(S92="","",IF(INDEX(Entities!$J$6:$J$205,S92)="","",INDEX(Entities!$J$6:$J$205,S92)))</f>
        <v/>
      </c>
      <c r="F92" s="32" t="str">
        <f aca="false">IF(S92="","",IF(INDEX(Entities!$K$6:$K$205,S92)="","",INDEX(Entities!$K$6:$K$205,S92)))</f>
        <v/>
      </c>
      <c r="G92" s="32" t="str">
        <f aca="false">IF(S92="","",IF(INDEX(Entities!$L$6:$L$205,S92)="","",INDEX(Entities!$L$6:$L$205,S92)))</f>
        <v/>
      </c>
      <c r="H92" s="32" t="str">
        <f aca="false">IF(S92="","",IF(INDEX(Entities!$M$6:$M$205,S92)="","",INDEX(Entities!$M$6:$M$205,S92)))</f>
        <v/>
      </c>
      <c r="I92" s="32" t="str">
        <f aca="false">IF(S92="","",IF(INDEX(Entities!$N$6:$N$205,S92)="","",INDEX(Entities!$N$6:$N$205,S92)))</f>
        <v/>
      </c>
      <c r="J92" s="32" t="str">
        <f aca="false">IF(S92="","",IF(INDEX(Entities!$O$6:$O$205,S92)="","",INDEX(Entities!$O$6:$O$205,S92)))</f>
        <v/>
      </c>
      <c r="K92" s="32" t="str">
        <f aca="false">IF(S92="","",IF(INDEX(Entities!$P$6:$P$205,S92)="","",INDEX(Entities!$P$6:$P$205,S92)))</f>
        <v/>
      </c>
      <c r="L92" s="32" t="str">
        <f aca="false">IF(S92="","",IF(INDEX(Entities!$Q$6:$Q$205,S92)="","",INDEX(Entities!$Q$6:$Q$205,S92)))</f>
        <v/>
      </c>
      <c r="M92" s="32" t="str">
        <f aca="false">IF(S92="","",IF(INDEX(Entities!$R$6:$R$205,S92)="","",INDEX(Entities!$R$6:$R$205,S92)))</f>
        <v/>
      </c>
      <c r="N92" s="32" t="str">
        <f aca="false">IF(S92="","",IF(INDEX(Entities!$S$6:$S$205,S92)="","",INDEX(Entities!$S$6:$S$205,S92)))</f>
        <v/>
      </c>
      <c r="O92" s="32" t="str">
        <f aca="false">IF(S92="","",IF(INDEX(Entities!$T$6:$T$205,S92)="","",INDEX(Entities!$T$6:$T$205,S92)))</f>
        <v/>
      </c>
      <c r="P92" s="32" t="str">
        <f aca="false">IF(S92="","",IF(INDEX(Entities!$U$6:$U$205,S92)="","",INDEX(Entities!$U$6:$U$205,S92)))</f>
        <v/>
      </c>
      <c r="Q92" s="31" t="str">
        <f aca="false">IF(S92="","",IF(INDEX(Entities!$V$6:$V$205,S92)="","",INDEX(Entities!$V$6:$V$205,S92)))</f>
        <v/>
      </c>
      <c r="R92" s="0" t="str">
        <f aca="false">IFERROR(SMALL(Entities!$AR$6:$AR$205,87),"")</f>
        <v/>
      </c>
      <c r="S92" s="0" t="str">
        <f aca="false">IF(R92="","",MATCH(R92,Entities!$AR$6:$AR$205,0))</f>
        <v/>
      </c>
    </row>
    <row r="93" customFormat="false" ht="15" hidden="false" customHeight="false" outlineLevel="0" collapsed="false">
      <c r="A93" s="31" t="str">
        <f aca="false">IF(S93="","",IF(INDEX(Entities!$C$6:$C$205,S93)="","",INDEX(Entities!$C$6:$C$205,S93)))</f>
        <v/>
      </c>
      <c r="B93" s="31" t="str">
        <f aca="false">IF(S93="","",IF(INDEX(Entities!$B$6:$B$205,S93)="","",INDEX(Entities!$B$6:$B$205,S93)))</f>
        <v/>
      </c>
      <c r="C93" s="31" t="str">
        <f aca="false">IF(S93="","",IF(INDEX(Entities!$D$6:$D$205,S93)="","",INDEX(Entities!$D$6:$D$205,S93)))</f>
        <v/>
      </c>
      <c r="D93" s="32" t="str">
        <f aca="false">IF(S93="","",IF(INDEX(Entities!$I$6:$I$205,S93)="","",INDEX(Entities!$I$6:$I$205,S93)))</f>
        <v/>
      </c>
      <c r="E93" s="32" t="str">
        <f aca="false">IF(S93="","",IF(INDEX(Entities!$J$6:$J$205,S93)="","",INDEX(Entities!$J$6:$J$205,S93)))</f>
        <v/>
      </c>
      <c r="F93" s="32" t="str">
        <f aca="false">IF(S93="","",IF(INDEX(Entities!$K$6:$K$205,S93)="","",INDEX(Entities!$K$6:$K$205,S93)))</f>
        <v/>
      </c>
      <c r="G93" s="32" t="str">
        <f aca="false">IF(S93="","",IF(INDEX(Entities!$L$6:$L$205,S93)="","",INDEX(Entities!$L$6:$L$205,S93)))</f>
        <v/>
      </c>
      <c r="H93" s="32" t="str">
        <f aca="false">IF(S93="","",IF(INDEX(Entities!$M$6:$M$205,S93)="","",INDEX(Entities!$M$6:$M$205,S93)))</f>
        <v/>
      </c>
      <c r="I93" s="32" t="str">
        <f aca="false">IF(S93="","",IF(INDEX(Entities!$N$6:$N$205,S93)="","",INDEX(Entities!$N$6:$N$205,S93)))</f>
        <v/>
      </c>
      <c r="J93" s="32" t="str">
        <f aca="false">IF(S93="","",IF(INDEX(Entities!$O$6:$O$205,S93)="","",INDEX(Entities!$O$6:$O$205,S93)))</f>
        <v/>
      </c>
      <c r="K93" s="32" t="str">
        <f aca="false">IF(S93="","",IF(INDEX(Entities!$P$6:$P$205,S93)="","",INDEX(Entities!$P$6:$P$205,S93)))</f>
        <v/>
      </c>
      <c r="L93" s="32" t="str">
        <f aca="false">IF(S93="","",IF(INDEX(Entities!$Q$6:$Q$205,S93)="","",INDEX(Entities!$Q$6:$Q$205,S93)))</f>
        <v/>
      </c>
      <c r="M93" s="32" t="str">
        <f aca="false">IF(S93="","",IF(INDEX(Entities!$R$6:$R$205,S93)="","",INDEX(Entities!$R$6:$R$205,S93)))</f>
        <v/>
      </c>
      <c r="N93" s="32" t="str">
        <f aca="false">IF(S93="","",IF(INDEX(Entities!$S$6:$S$205,S93)="","",INDEX(Entities!$S$6:$S$205,S93)))</f>
        <v/>
      </c>
      <c r="O93" s="32" t="str">
        <f aca="false">IF(S93="","",IF(INDEX(Entities!$T$6:$T$205,S93)="","",INDEX(Entities!$T$6:$T$205,S93)))</f>
        <v/>
      </c>
      <c r="P93" s="32" t="str">
        <f aca="false">IF(S93="","",IF(INDEX(Entities!$U$6:$U$205,S93)="","",INDEX(Entities!$U$6:$U$205,S93)))</f>
        <v/>
      </c>
      <c r="Q93" s="31" t="str">
        <f aca="false">IF(S93="","",IF(INDEX(Entities!$V$6:$V$205,S93)="","",INDEX(Entities!$V$6:$V$205,S93)))</f>
        <v/>
      </c>
      <c r="R93" s="0" t="str">
        <f aca="false">IFERROR(SMALL(Entities!$AR$6:$AR$205,88),"")</f>
        <v/>
      </c>
      <c r="S93" s="0" t="str">
        <f aca="false">IF(R93="","",MATCH(R93,Entities!$AR$6:$AR$205,0))</f>
        <v/>
      </c>
    </row>
    <row r="94" customFormat="false" ht="15" hidden="false" customHeight="false" outlineLevel="0" collapsed="false">
      <c r="A94" s="31" t="str">
        <f aca="false">IF(S94="","",IF(INDEX(Entities!$C$6:$C$205,S94)="","",INDEX(Entities!$C$6:$C$205,S94)))</f>
        <v/>
      </c>
      <c r="B94" s="31" t="str">
        <f aca="false">IF(S94="","",IF(INDEX(Entities!$B$6:$B$205,S94)="","",INDEX(Entities!$B$6:$B$205,S94)))</f>
        <v/>
      </c>
      <c r="C94" s="31" t="str">
        <f aca="false">IF(S94="","",IF(INDEX(Entities!$D$6:$D$205,S94)="","",INDEX(Entities!$D$6:$D$205,S94)))</f>
        <v/>
      </c>
      <c r="D94" s="32" t="str">
        <f aca="false">IF(S94="","",IF(INDEX(Entities!$I$6:$I$205,S94)="","",INDEX(Entities!$I$6:$I$205,S94)))</f>
        <v/>
      </c>
      <c r="E94" s="32" t="str">
        <f aca="false">IF(S94="","",IF(INDEX(Entities!$J$6:$J$205,S94)="","",INDEX(Entities!$J$6:$J$205,S94)))</f>
        <v/>
      </c>
      <c r="F94" s="32" t="str">
        <f aca="false">IF(S94="","",IF(INDEX(Entities!$K$6:$K$205,S94)="","",INDEX(Entities!$K$6:$K$205,S94)))</f>
        <v/>
      </c>
      <c r="G94" s="32" t="str">
        <f aca="false">IF(S94="","",IF(INDEX(Entities!$L$6:$L$205,S94)="","",INDEX(Entities!$L$6:$L$205,S94)))</f>
        <v/>
      </c>
      <c r="H94" s="32" t="str">
        <f aca="false">IF(S94="","",IF(INDEX(Entities!$M$6:$M$205,S94)="","",INDEX(Entities!$M$6:$M$205,S94)))</f>
        <v/>
      </c>
      <c r="I94" s="32" t="str">
        <f aca="false">IF(S94="","",IF(INDEX(Entities!$N$6:$N$205,S94)="","",INDEX(Entities!$N$6:$N$205,S94)))</f>
        <v/>
      </c>
      <c r="J94" s="32" t="str">
        <f aca="false">IF(S94="","",IF(INDEX(Entities!$O$6:$O$205,S94)="","",INDEX(Entities!$O$6:$O$205,S94)))</f>
        <v/>
      </c>
      <c r="K94" s="32" t="str">
        <f aca="false">IF(S94="","",IF(INDEX(Entities!$P$6:$P$205,S94)="","",INDEX(Entities!$P$6:$P$205,S94)))</f>
        <v/>
      </c>
      <c r="L94" s="32" t="str">
        <f aca="false">IF(S94="","",IF(INDEX(Entities!$Q$6:$Q$205,S94)="","",INDEX(Entities!$Q$6:$Q$205,S94)))</f>
        <v/>
      </c>
      <c r="M94" s="32" t="str">
        <f aca="false">IF(S94="","",IF(INDEX(Entities!$R$6:$R$205,S94)="","",INDEX(Entities!$R$6:$R$205,S94)))</f>
        <v/>
      </c>
      <c r="N94" s="32" t="str">
        <f aca="false">IF(S94="","",IF(INDEX(Entities!$S$6:$S$205,S94)="","",INDEX(Entities!$S$6:$S$205,S94)))</f>
        <v/>
      </c>
      <c r="O94" s="32" t="str">
        <f aca="false">IF(S94="","",IF(INDEX(Entities!$T$6:$T$205,S94)="","",INDEX(Entities!$T$6:$T$205,S94)))</f>
        <v/>
      </c>
      <c r="P94" s="32" t="str">
        <f aca="false">IF(S94="","",IF(INDEX(Entities!$U$6:$U$205,S94)="","",INDEX(Entities!$U$6:$U$205,S94)))</f>
        <v/>
      </c>
      <c r="Q94" s="31" t="str">
        <f aca="false">IF(S94="","",IF(INDEX(Entities!$V$6:$V$205,S94)="","",INDEX(Entities!$V$6:$V$205,S94)))</f>
        <v/>
      </c>
      <c r="R94" s="0" t="str">
        <f aca="false">IFERROR(SMALL(Entities!$AR$6:$AR$205,89),"")</f>
        <v/>
      </c>
      <c r="S94" s="0" t="str">
        <f aca="false">IF(R94="","",MATCH(R94,Entities!$AR$6:$AR$205,0))</f>
        <v/>
      </c>
    </row>
    <row r="95" customFormat="false" ht="15" hidden="false" customHeight="false" outlineLevel="0" collapsed="false">
      <c r="A95" s="31" t="str">
        <f aca="false">IF(S95="","",IF(INDEX(Entities!$C$6:$C$205,S95)="","",INDEX(Entities!$C$6:$C$205,S95)))</f>
        <v/>
      </c>
      <c r="B95" s="31" t="str">
        <f aca="false">IF(S95="","",IF(INDEX(Entities!$B$6:$B$205,S95)="","",INDEX(Entities!$B$6:$B$205,S95)))</f>
        <v/>
      </c>
      <c r="C95" s="31" t="str">
        <f aca="false">IF(S95="","",IF(INDEX(Entities!$D$6:$D$205,S95)="","",INDEX(Entities!$D$6:$D$205,S95)))</f>
        <v/>
      </c>
      <c r="D95" s="32" t="str">
        <f aca="false">IF(S95="","",IF(INDEX(Entities!$I$6:$I$205,S95)="","",INDEX(Entities!$I$6:$I$205,S95)))</f>
        <v/>
      </c>
      <c r="E95" s="32" t="str">
        <f aca="false">IF(S95="","",IF(INDEX(Entities!$J$6:$J$205,S95)="","",INDEX(Entities!$J$6:$J$205,S95)))</f>
        <v/>
      </c>
      <c r="F95" s="32" t="str">
        <f aca="false">IF(S95="","",IF(INDEX(Entities!$K$6:$K$205,S95)="","",INDEX(Entities!$K$6:$K$205,S95)))</f>
        <v/>
      </c>
      <c r="G95" s="32" t="str">
        <f aca="false">IF(S95="","",IF(INDEX(Entities!$L$6:$L$205,S95)="","",INDEX(Entities!$L$6:$L$205,S95)))</f>
        <v/>
      </c>
      <c r="H95" s="32" t="str">
        <f aca="false">IF(S95="","",IF(INDEX(Entities!$M$6:$M$205,S95)="","",INDEX(Entities!$M$6:$M$205,S95)))</f>
        <v/>
      </c>
      <c r="I95" s="32" t="str">
        <f aca="false">IF(S95="","",IF(INDEX(Entities!$N$6:$N$205,S95)="","",INDEX(Entities!$N$6:$N$205,S95)))</f>
        <v/>
      </c>
      <c r="J95" s="32" t="str">
        <f aca="false">IF(S95="","",IF(INDEX(Entities!$O$6:$O$205,S95)="","",INDEX(Entities!$O$6:$O$205,S95)))</f>
        <v/>
      </c>
      <c r="K95" s="32" t="str">
        <f aca="false">IF(S95="","",IF(INDEX(Entities!$P$6:$P$205,S95)="","",INDEX(Entities!$P$6:$P$205,S95)))</f>
        <v/>
      </c>
      <c r="L95" s="32" t="str">
        <f aca="false">IF(S95="","",IF(INDEX(Entities!$Q$6:$Q$205,S95)="","",INDEX(Entities!$Q$6:$Q$205,S95)))</f>
        <v/>
      </c>
      <c r="M95" s="32" t="str">
        <f aca="false">IF(S95="","",IF(INDEX(Entities!$R$6:$R$205,S95)="","",INDEX(Entities!$R$6:$R$205,S95)))</f>
        <v/>
      </c>
      <c r="N95" s="32" t="str">
        <f aca="false">IF(S95="","",IF(INDEX(Entities!$S$6:$S$205,S95)="","",INDEX(Entities!$S$6:$S$205,S95)))</f>
        <v/>
      </c>
      <c r="O95" s="32" t="str">
        <f aca="false">IF(S95="","",IF(INDEX(Entities!$T$6:$T$205,S95)="","",INDEX(Entities!$T$6:$T$205,S95)))</f>
        <v/>
      </c>
      <c r="P95" s="32" t="str">
        <f aca="false">IF(S95="","",IF(INDEX(Entities!$U$6:$U$205,S95)="","",INDEX(Entities!$U$6:$U$205,S95)))</f>
        <v/>
      </c>
      <c r="Q95" s="31" t="str">
        <f aca="false">IF(S95="","",IF(INDEX(Entities!$V$6:$V$205,S95)="","",INDEX(Entities!$V$6:$V$205,S95)))</f>
        <v/>
      </c>
      <c r="R95" s="0" t="str">
        <f aca="false">IFERROR(SMALL(Entities!$AR$6:$AR$205,90),"")</f>
        <v/>
      </c>
      <c r="S95" s="0" t="str">
        <f aca="false">IF(R95="","",MATCH(R95,Entities!$AR$6:$AR$205,0))</f>
        <v/>
      </c>
    </row>
    <row r="96" customFormat="false" ht="15" hidden="false" customHeight="false" outlineLevel="0" collapsed="false">
      <c r="A96" s="31" t="str">
        <f aca="false">IF(S96="","",IF(INDEX(Entities!$C$6:$C$205,S96)="","",INDEX(Entities!$C$6:$C$205,S96)))</f>
        <v/>
      </c>
      <c r="B96" s="31" t="str">
        <f aca="false">IF(S96="","",IF(INDEX(Entities!$B$6:$B$205,S96)="","",INDEX(Entities!$B$6:$B$205,S96)))</f>
        <v/>
      </c>
      <c r="C96" s="31" t="str">
        <f aca="false">IF(S96="","",IF(INDEX(Entities!$D$6:$D$205,S96)="","",INDEX(Entities!$D$6:$D$205,S96)))</f>
        <v/>
      </c>
      <c r="D96" s="32" t="str">
        <f aca="false">IF(S96="","",IF(INDEX(Entities!$I$6:$I$205,S96)="","",INDEX(Entities!$I$6:$I$205,S96)))</f>
        <v/>
      </c>
      <c r="E96" s="32" t="str">
        <f aca="false">IF(S96="","",IF(INDEX(Entities!$J$6:$J$205,S96)="","",INDEX(Entities!$J$6:$J$205,S96)))</f>
        <v/>
      </c>
      <c r="F96" s="32" t="str">
        <f aca="false">IF(S96="","",IF(INDEX(Entities!$K$6:$K$205,S96)="","",INDEX(Entities!$K$6:$K$205,S96)))</f>
        <v/>
      </c>
      <c r="G96" s="32" t="str">
        <f aca="false">IF(S96="","",IF(INDEX(Entities!$L$6:$L$205,S96)="","",INDEX(Entities!$L$6:$L$205,S96)))</f>
        <v/>
      </c>
      <c r="H96" s="32" t="str">
        <f aca="false">IF(S96="","",IF(INDEX(Entities!$M$6:$M$205,S96)="","",INDEX(Entities!$M$6:$M$205,S96)))</f>
        <v/>
      </c>
      <c r="I96" s="32" t="str">
        <f aca="false">IF(S96="","",IF(INDEX(Entities!$N$6:$N$205,S96)="","",INDEX(Entities!$N$6:$N$205,S96)))</f>
        <v/>
      </c>
      <c r="J96" s="32" t="str">
        <f aca="false">IF(S96="","",IF(INDEX(Entities!$O$6:$O$205,S96)="","",INDEX(Entities!$O$6:$O$205,S96)))</f>
        <v/>
      </c>
      <c r="K96" s="32" t="str">
        <f aca="false">IF(S96="","",IF(INDEX(Entities!$P$6:$P$205,S96)="","",INDEX(Entities!$P$6:$P$205,S96)))</f>
        <v/>
      </c>
      <c r="L96" s="32" t="str">
        <f aca="false">IF(S96="","",IF(INDEX(Entities!$Q$6:$Q$205,S96)="","",INDEX(Entities!$Q$6:$Q$205,S96)))</f>
        <v/>
      </c>
      <c r="M96" s="32" t="str">
        <f aca="false">IF(S96="","",IF(INDEX(Entities!$R$6:$R$205,S96)="","",INDEX(Entities!$R$6:$R$205,S96)))</f>
        <v/>
      </c>
      <c r="N96" s="32" t="str">
        <f aca="false">IF(S96="","",IF(INDEX(Entities!$S$6:$S$205,S96)="","",INDEX(Entities!$S$6:$S$205,S96)))</f>
        <v/>
      </c>
      <c r="O96" s="32" t="str">
        <f aca="false">IF(S96="","",IF(INDEX(Entities!$T$6:$T$205,S96)="","",INDEX(Entities!$T$6:$T$205,S96)))</f>
        <v/>
      </c>
      <c r="P96" s="32" t="str">
        <f aca="false">IF(S96="","",IF(INDEX(Entities!$U$6:$U$205,S96)="","",INDEX(Entities!$U$6:$U$205,S96)))</f>
        <v/>
      </c>
      <c r="Q96" s="31" t="str">
        <f aca="false">IF(S96="","",IF(INDEX(Entities!$V$6:$V$205,S96)="","",INDEX(Entities!$V$6:$V$205,S96)))</f>
        <v/>
      </c>
      <c r="R96" s="0" t="str">
        <f aca="false">IFERROR(SMALL(Entities!$AR$6:$AR$205,91),"")</f>
        <v/>
      </c>
      <c r="S96" s="0" t="str">
        <f aca="false">IF(R96="","",MATCH(R96,Entities!$AR$6:$AR$205,0))</f>
        <v/>
      </c>
    </row>
    <row r="97" customFormat="false" ht="15" hidden="false" customHeight="false" outlineLevel="0" collapsed="false">
      <c r="A97" s="31" t="str">
        <f aca="false">IF(S97="","",IF(INDEX(Entities!$C$6:$C$205,S97)="","",INDEX(Entities!$C$6:$C$205,S97)))</f>
        <v/>
      </c>
      <c r="B97" s="31" t="str">
        <f aca="false">IF(S97="","",IF(INDEX(Entities!$B$6:$B$205,S97)="","",INDEX(Entities!$B$6:$B$205,S97)))</f>
        <v/>
      </c>
      <c r="C97" s="31" t="str">
        <f aca="false">IF(S97="","",IF(INDEX(Entities!$D$6:$D$205,S97)="","",INDEX(Entities!$D$6:$D$205,S97)))</f>
        <v/>
      </c>
      <c r="D97" s="32" t="str">
        <f aca="false">IF(S97="","",IF(INDEX(Entities!$I$6:$I$205,S97)="","",INDEX(Entities!$I$6:$I$205,S97)))</f>
        <v/>
      </c>
      <c r="E97" s="32" t="str">
        <f aca="false">IF(S97="","",IF(INDEX(Entities!$J$6:$J$205,S97)="","",INDEX(Entities!$J$6:$J$205,S97)))</f>
        <v/>
      </c>
      <c r="F97" s="32" t="str">
        <f aca="false">IF(S97="","",IF(INDEX(Entities!$K$6:$K$205,S97)="","",INDEX(Entities!$K$6:$K$205,S97)))</f>
        <v/>
      </c>
      <c r="G97" s="32" t="str">
        <f aca="false">IF(S97="","",IF(INDEX(Entities!$L$6:$L$205,S97)="","",INDEX(Entities!$L$6:$L$205,S97)))</f>
        <v/>
      </c>
      <c r="H97" s="32" t="str">
        <f aca="false">IF(S97="","",IF(INDEX(Entities!$M$6:$M$205,S97)="","",INDEX(Entities!$M$6:$M$205,S97)))</f>
        <v/>
      </c>
      <c r="I97" s="32" t="str">
        <f aca="false">IF(S97="","",IF(INDEX(Entities!$N$6:$N$205,S97)="","",INDEX(Entities!$N$6:$N$205,S97)))</f>
        <v/>
      </c>
      <c r="J97" s="32" t="str">
        <f aca="false">IF(S97="","",IF(INDEX(Entities!$O$6:$O$205,S97)="","",INDEX(Entities!$O$6:$O$205,S97)))</f>
        <v/>
      </c>
      <c r="K97" s="32" t="str">
        <f aca="false">IF(S97="","",IF(INDEX(Entities!$P$6:$P$205,S97)="","",INDEX(Entities!$P$6:$P$205,S97)))</f>
        <v/>
      </c>
      <c r="L97" s="32" t="str">
        <f aca="false">IF(S97="","",IF(INDEX(Entities!$Q$6:$Q$205,S97)="","",INDEX(Entities!$Q$6:$Q$205,S97)))</f>
        <v/>
      </c>
      <c r="M97" s="32" t="str">
        <f aca="false">IF(S97="","",IF(INDEX(Entities!$R$6:$R$205,S97)="","",INDEX(Entities!$R$6:$R$205,S97)))</f>
        <v/>
      </c>
      <c r="N97" s="32" t="str">
        <f aca="false">IF(S97="","",IF(INDEX(Entities!$S$6:$S$205,S97)="","",INDEX(Entities!$S$6:$S$205,S97)))</f>
        <v/>
      </c>
      <c r="O97" s="32" t="str">
        <f aca="false">IF(S97="","",IF(INDEX(Entities!$T$6:$T$205,S97)="","",INDEX(Entities!$T$6:$T$205,S97)))</f>
        <v/>
      </c>
      <c r="P97" s="32" t="str">
        <f aca="false">IF(S97="","",IF(INDEX(Entities!$U$6:$U$205,S97)="","",INDEX(Entities!$U$6:$U$205,S97)))</f>
        <v/>
      </c>
      <c r="Q97" s="31" t="str">
        <f aca="false">IF(S97="","",IF(INDEX(Entities!$V$6:$V$205,S97)="","",INDEX(Entities!$V$6:$V$205,S97)))</f>
        <v/>
      </c>
      <c r="R97" s="0" t="str">
        <f aca="false">IFERROR(SMALL(Entities!$AR$6:$AR$205,92),"")</f>
        <v/>
      </c>
      <c r="S97" s="0" t="str">
        <f aca="false">IF(R97="","",MATCH(R97,Entities!$AR$6:$AR$205,0))</f>
        <v/>
      </c>
    </row>
    <row r="98" customFormat="false" ht="15" hidden="false" customHeight="false" outlineLevel="0" collapsed="false">
      <c r="A98" s="31" t="str">
        <f aca="false">IF(S98="","",IF(INDEX(Entities!$C$6:$C$205,S98)="","",INDEX(Entities!$C$6:$C$205,S98)))</f>
        <v/>
      </c>
      <c r="B98" s="31" t="str">
        <f aca="false">IF(S98="","",IF(INDEX(Entities!$B$6:$B$205,S98)="","",INDEX(Entities!$B$6:$B$205,S98)))</f>
        <v/>
      </c>
      <c r="C98" s="31" t="str">
        <f aca="false">IF(S98="","",IF(INDEX(Entities!$D$6:$D$205,S98)="","",INDEX(Entities!$D$6:$D$205,S98)))</f>
        <v/>
      </c>
      <c r="D98" s="32" t="str">
        <f aca="false">IF(S98="","",IF(INDEX(Entities!$I$6:$I$205,S98)="","",INDEX(Entities!$I$6:$I$205,S98)))</f>
        <v/>
      </c>
      <c r="E98" s="32" t="str">
        <f aca="false">IF(S98="","",IF(INDEX(Entities!$J$6:$J$205,S98)="","",INDEX(Entities!$J$6:$J$205,S98)))</f>
        <v/>
      </c>
      <c r="F98" s="32" t="str">
        <f aca="false">IF(S98="","",IF(INDEX(Entities!$K$6:$K$205,S98)="","",INDEX(Entities!$K$6:$K$205,S98)))</f>
        <v/>
      </c>
      <c r="G98" s="32" t="str">
        <f aca="false">IF(S98="","",IF(INDEX(Entities!$L$6:$L$205,S98)="","",INDEX(Entities!$L$6:$L$205,S98)))</f>
        <v/>
      </c>
      <c r="H98" s="32" t="str">
        <f aca="false">IF(S98="","",IF(INDEX(Entities!$M$6:$M$205,S98)="","",INDEX(Entities!$M$6:$M$205,S98)))</f>
        <v/>
      </c>
      <c r="I98" s="32" t="str">
        <f aca="false">IF(S98="","",IF(INDEX(Entities!$N$6:$N$205,S98)="","",INDEX(Entities!$N$6:$N$205,S98)))</f>
        <v/>
      </c>
      <c r="J98" s="32" t="str">
        <f aca="false">IF(S98="","",IF(INDEX(Entities!$O$6:$O$205,S98)="","",INDEX(Entities!$O$6:$O$205,S98)))</f>
        <v/>
      </c>
      <c r="K98" s="32" t="str">
        <f aca="false">IF(S98="","",IF(INDEX(Entities!$P$6:$P$205,S98)="","",INDEX(Entities!$P$6:$P$205,S98)))</f>
        <v/>
      </c>
      <c r="L98" s="32" t="str">
        <f aca="false">IF(S98="","",IF(INDEX(Entities!$Q$6:$Q$205,S98)="","",INDEX(Entities!$Q$6:$Q$205,S98)))</f>
        <v/>
      </c>
      <c r="M98" s="32" t="str">
        <f aca="false">IF(S98="","",IF(INDEX(Entities!$R$6:$R$205,S98)="","",INDEX(Entities!$R$6:$R$205,S98)))</f>
        <v/>
      </c>
      <c r="N98" s="32" t="str">
        <f aca="false">IF(S98="","",IF(INDEX(Entities!$S$6:$S$205,S98)="","",INDEX(Entities!$S$6:$S$205,S98)))</f>
        <v/>
      </c>
      <c r="O98" s="32" t="str">
        <f aca="false">IF(S98="","",IF(INDEX(Entities!$T$6:$T$205,S98)="","",INDEX(Entities!$T$6:$T$205,S98)))</f>
        <v/>
      </c>
      <c r="P98" s="32" t="str">
        <f aca="false">IF(S98="","",IF(INDEX(Entities!$U$6:$U$205,S98)="","",INDEX(Entities!$U$6:$U$205,S98)))</f>
        <v/>
      </c>
      <c r="Q98" s="31" t="str">
        <f aca="false">IF(S98="","",IF(INDEX(Entities!$V$6:$V$205,S98)="","",INDEX(Entities!$V$6:$V$205,S98)))</f>
        <v/>
      </c>
      <c r="R98" s="0" t="str">
        <f aca="false">IFERROR(SMALL(Entities!$AR$6:$AR$205,93),"")</f>
        <v/>
      </c>
      <c r="S98" s="0" t="str">
        <f aca="false">IF(R98="","",MATCH(R98,Entities!$AR$6:$AR$205,0))</f>
        <v/>
      </c>
    </row>
    <row r="99" customFormat="false" ht="15" hidden="false" customHeight="false" outlineLevel="0" collapsed="false">
      <c r="A99" s="31" t="str">
        <f aca="false">IF(S99="","",IF(INDEX(Entities!$C$6:$C$205,S99)="","",INDEX(Entities!$C$6:$C$205,S99)))</f>
        <v/>
      </c>
      <c r="B99" s="31" t="str">
        <f aca="false">IF(S99="","",IF(INDEX(Entities!$B$6:$B$205,S99)="","",INDEX(Entities!$B$6:$B$205,S99)))</f>
        <v/>
      </c>
      <c r="C99" s="31" t="str">
        <f aca="false">IF(S99="","",IF(INDEX(Entities!$D$6:$D$205,S99)="","",INDEX(Entities!$D$6:$D$205,S99)))</f>
        <v/>
      </c>
      <c r="D99" s="32" t="str">
        <f aca="false">IF(S99="","",IF(INDEX(Entities!$I$6:$I$205,S99)="","",INDEX(Entities!$I$6:$I$205,S99)))</f>
        <v/>
      </c>
      <c r="E99" s="32" t="str">
        <f aca="false">IF(S99="","",IF(INDEX(Entities!$J$6:$J$205,S99)="","",INDEX(Entities!$J$6:$J$205,S99)))</f>
        <v/>
      </c>
      <c r="F99" s="32" t="str">
        <f aca="false">IF(S99="","",IF(INDEX(Entities!$K$6:$K$205,S99)="","",INDEX(Entities!$K$6:$K$205,S99)))</f>
        <v/>
      </c>
      <c r="G99" s="32" t="str">
        <f aca="false">IF(S99="","",IF(INDEX(Entities!$L$6:$L$205,S99)="","",INDEX(Entities!$L$6:$L$205,S99)))</f>
        <v/>
      </c>
      <c r="H99" s="32" t="str">
        <f aca="false">IF(S99="","",IF(INDEX(Entities!$M$6:$M$205,S99)="","",INDEX(Entities!$M$6:$M$205,S99)))</f>
        <v/>
      </c>
      <c r="I99" s="32" t="str">
        <f aca="false">IF(S99="","",IF(INDEX(Entities!$N$6:$N$205,S99)="","",INDEX(Entities!$N$6:$N$205,S99)))</f>
        <v/>
      </c>
      <c r="J99" s="32" t="str">
        <f aca="false">IF(S99="","",IF(INDEX(Entities!$O$6:$O$205,S99)="","",INDEX(Entities!$O$6:$O$205,S99)))</f>
        <v/>
      </c>
      <c r="K99" s="32" t="str">
        <f aca="false">IF(S99="","",IF(INDEX(Entities!$P$6:$P$205,S99)="","",INDEX(Entities!$P$6:$P$205,S99)))</f>
        <v/>
      </c>
      <c r="L99" s="32" t="str">
        <f aca="false">IF(S99="","",IF(INDEX(Entities!$Q$6:$Q$205,S99)="","",INDEX(Entities!$Q$6:$Q$205,S99)))</f>
        <v/>
      </c>
      <c r="M99" s="32" t="str">
        <f aca="false">IF(S99="","",IF(INDEX(Entities!$R$6:$R$205,S99)="","",INDEX(Entities!$R$6:$R$205,S99)))</f>
        <v/>
      </c>
      <c r="N99" s="32" t="str">
        <f aca="false">IF(S99="","",IF(INDEX(Entities!$S$6:$S$205,S99)="","",INDEX(Entities!$S$6:$S$205,S99)))</f>
        <v/>
      </c>
      <c r="O99" s="32" t="str">
        <f aca="false">IF(S99="","",IF(INDEX(Entities!$T$6:$T$205,S99)="","",INDEX(Entities!$T$6:$T$205,S99)))</f>
        <v/>
      </c>
      <c r="P99" s="32" t="str">
        <f aca="false">IF(S99="","",IF(INDEX(Entities!$U$6:$U$205,S99)="","",INDEX(Entities!$U$6:$U$205,S99)))</f>
        <v/>
      </c>
      <c r="Q99" s="31" t="str">
        <f aca="false">IF(S99="","",IF(INDEX(Entities!$V$6:$V$205,S99)="","",INDEX(Entities!$V$6:$V$205,S99)))</f>
        <v/>
      </c>
      <c r="R99" s="0" t="str">
        <f aca="false">IFERROR(SMALL(Entities!$AR$6:$AR$205,94),"")</f>
        <v/>
      </c>
      <c r="S99" s="0" t="str">
        <f aca="false">IF(R99="","",MATCH(R99,Entities!$AR$6:$AR$205,0))</f>
        <v/>
      </c>
    </row>
    <row r="100" customFormat="false" ht="15" hidden="false" customHeight="false" outlineLevel="0" collapsed="false">
      <c r="A100" s="31" t="str">
        <f aca="false">IF(S100="","",IF(INDEX(Entities!$C$6:$C$205,S100)="","",INDEX(Entities!$C$6:$C$205,S100)))</f>
        <v/>
      </c>
      <c r="B100" s="31" t="str">
        <f aca="false">IF(S100="","",IF(INDEX(Entities!$B$6:$B$205,S100)="","",INDEX(Entities!$B$6:$B$205,S100)))</f>
        <v/>
      </c>
      <c r="C100" s="31" t="str">
        <f aca="false">IF(S100="","",IF(INDEX(Entities!$D$6:$D$205,S100)="","",INDEX(Entities!$D$6:$D$205,S100)))</f>
        <v/>
      </c>
      <c r="D100" s="32" t="str">
        <f aca="false">IF(S100="","",IF(INDEX(Entities!$I$6:$I$205,S100)="","",INDEX(Entities!$I$6:$I$205,S100)))</f>
        <v/>
      </c>
      <c r="E100" s="32" t="str">
        <f aca="false">IF(S100="","",IF(INDEX(Entities!$J$6:$J$205,S100)="","",INDEX(Entities!$J$6:$J$205,S100)))</f>
        <v/>
      </c>
      <c r="F100" s="32" t="str">
        <f aca="false">IF(S100="","",IF(INDEX(Entities!$K$6:$K$205,S100)="","",INDEX(Entities!$K$6:$K$205,S100)))</f>
        <v/>
      </c>
      <c r="G100" s="32" t="str">
        <f aca="false">IF(S100="","",IF(INDEX(Entities!$L$6:$L$205,S100)="","",INDEX(Entities!$L$6:$L$205,S100)))</f>
        <v/>
      </c>
      <c r="H100" s="32" t="str">
        <f aca="false">IF(S100="","",IF(INDEX(Entities!$M$6:$M$205,S100)="","",INDEX(Entities!$M$6:$M$205,S100)))</f>
        <v/>
      </c>
      <c r="I100" s="32" t="str">
        <f aca="false">IF(S100="","",IF(INDEX(Entities!$N$6:$N$205,S100)="","",INDEX(Entities!$N$6:$N$205,S100)))</f>
        <v/>
      </c>
      <c r="J100" s="32" t="str">
        <f aca="false">IF(S100="","",IF(INDEX(Entities!$O$6:$O$205,S100)="","",INDEX(Entities!$O$6:$O$205,S100)))</f>
        <v/>
      </c>
      <c r="K100" s="32" t="str">
        <f aca="false">IF(S100="","",IF(INDEX(Entities!$P$6:$P$205,S100)="","",INDEX(Entities!$P$6:$P$205,S100)))</f>
        <v/>
      </c>
      <c r="L100" s="32" t="str">
        <f aca="false">IF(S100="","",IF(INDEX(Entities!$Q$6:$Q$205,S100)="","",INDEX(Entities!$Q$6:$Q$205,S100)))</f>
        <v/>
      </c>
      <c r="M100" s="32" t="str">
        <f aca="false">IF(S100="","",IF(INDEX(Entities!$R$6:$R$205,S100)="","",INDEX(Entities!$R$6:$R$205,S100)))</f>
        <v/>
      </c>
      <c r="N100" s="32" t="str">
        <f aca="false">IF(S100="","",IF(INDEX(Entities!$S$6:$S$205,S100)="","",INDEX(Entities!$S$6:$S$205,S100)))</f>
        <v/>
      </c>
      <c r="O100" s="32" t="str">
        <f aca="false">IF(S100="","",IF(INDEX(Entities!$T$6:$T$205,S100)="","",INDEX(Entities!$T$6:$T$205,S100)))</f>
        <v/>
      </c>
      <c r="P100" s="32" t="str">
        <f aca="false">IF(S100="","",IF(INDEX(Entities!$U$6:$U$205,S100)="","",INDEX(Entities!$U$6:$U$205,S100)))</f>
        <v/>
      </c>
      <c r="Q100" s="31" t="str">
        <f aca="false">IF(S100="","",IF(INDEX(Entities!$V$6:$V$205,S100)="","",INDEX(Entities!$V$6:$V$205,S100)))</f>
        <v/>
      </c>
      <c r="R100" s="0" t="str">
        <f aca="false">IFERROR(SMALL(Entities!$AR$6:$AR$205,95),"")</f>
        <v/>
      </c>
      <c r="S100" s="0" t="str">
        <f aca="false">IF(R100="","",MATCH(R100,Entities!$AR$6:$AR$205,0))</f>
        <v/>
      </c>
    </row>
    <row r="101" customFormat="false" ht="15" hidden="false" customHeight="false" outlineLevel="0" collapsed="false">
      <c r="A101" s="31" t="str">
        <f aca="false">IF(S101="","",IF(INDEX(Entities!$C$6:$C$205,S101)="","",INDEX(Entities!$C$6:$C$205,S101)))</f>
        <v/>
      </c>
      <c r="B101" s="31" t="str">
        <f aca="false">IF(S101="","",IF(INDEX(Entities!$B$6:$B$205,S101)="","",INDEX(Entities!$B$6:$B$205,S101)))</f>
        <v/>
      </c>
      <c r="C101" s="31" t="str">
        <f aca="false">IF(S101="","",IF(INDEX(Entities!$D$6:$D$205,S101)="","",INDEX(Entities!$D$6:$D$205,S101)))</f>
        <v/>
      </c>
      <c r="D101" s="32" t="str">
        <f aca="false">IF(S101="","",IF(INDEX(Entities!$I$6:$I$205,S101)="","",INDEX(Entities!$I$6:$I$205,S101)))</f>
        <v/>
      </c>
      <c r="E101" s="32" t="str">
        <f aca="false">IF(S101="","",IF(INDEX(Entities!$J$6:$J$205,S101)="","",INDEX(Entities!$J$6:$J$205,S101)))</f>
        <v/>
      </c>
      <c r="F101" s="32" t="str">
        <f aca="false">IF(S101="","",IF(INDEX(Entities!$K$6:$K$205,S101)="","",INDEX(Entities!$K$6:$K$205,S101)))</f>
        <v/>
      </c>
      <c r="G101" s="32" t="str">
        <f aca="false">IF(S101="","",IF(INDEX(Entities!$L$6:$L$205,S101)="","",INDEX(Entities!$L$6:$L$205,S101)))</f>
        <v/>
      </c>
      <c r="H101" s="32" t="str">
        <f aca="false">IF(S101="","",IF(INDEX(Entities!$M$6:$M$205,S101)="","",INDEX(Entities!$M$6:$M$205,S101)))</f>
        <v/>
      </c>
      <c r="I101" s="32" t="str">
        <f aca="false">IF(S101="","",IF(INDEX(Entities!$N$6:$N$205,S101)="","",INDEX(Entities!$N$6:$N$205,S101)))</f>
        <v/>
      </c>
      <c r="J101" s="32" t="str">
        <f aca="false">IF(S101="","",IF(INDEX(Entities!$O$6:$O$205,S101)="","",INDEX(Entities!$O$6:$O$205,S101)))</f>
        <v/>
      </c>
      <c r="K101" s="32" t="str">
        <f aca="false">IF(S101="","",IF(INDEX(Entities!$P$6:$P$205,S101)="","",INDEX(Entities!$P$6:$P$205,S101)))</f>
        <v/>
      </c>
      <c r="L101" s="32" t="str">
        <f aca="false">IF(S101="","",IF(INDEX(Entities!$Q$6:$Q$205,S101)="","",INDEX(Entities!$Q$6:$Q$205,S101)))</f>
        <v/>
      </c>
      <c r="M101" s="32" t="str">
        <f aca="false">IF(S101="","",IF(INDEX(Entities!$R$6:$R$205,S101)="","",INDEX(Entities!$R$6:$R$205,S101)))</f>
        <v/>
      </c>
      <c r="N101" s="32" t="str">
        <f aca="false">IF(S101="","",IF(INDEX(Entities!$S$6:$S$205,S101)="","",INDEX(Entities!$S$6:$S$205,S101)))</f>
        <v/>
      </c>
      <c r="O101" s="32" t="str">
        <f aca="false">IF(S101="","",IF(INDEX(Entities!$T$6:$T$205,S101)="","",INDEX(Entities!$T$6:$T$205,S101)))</f>
        <v/>
      </c>
      <c r="P101" s="32" t="str">
        <f aca="false">IF(S101="","",IF(INDEX(Entities!$U$6:$U$205,S101)="","",INDEX(Entities!$U$6:$U$205,S101)))</f>
        <v/>
      </c>
      <c r="Q101" s="31" t="str">
        <f aca="false">IF(S101="","",IF(INDEX(Entities!$V$6:$V$205,S101)="","",INDEX(Entities!$V$6:$V$205,S101)))</f>
        <v/>
      </c>
      <c r="R101" s="0" t="str">
        <f aca="false">IFERROR(SMALL(Entities!$AR$6:$AR$205,96),"")</f>
        <v/>
      </c>
      <c r="S101" s="0" t="str">
        <f aca="false">IF(R101="","",MATCH(R101,Entities!$AR$6:$AR$205,0))</f>
        <v/>
      </c>
    </row>
    <row r="102" customFormat="false" ht="15" hidden="false" customHeight="false" outlineLevel="0" collapsed="false">
      <c r="A102" s="31" t="str">
        <f aca="false">IF(S102="","",IF(INDEX(Entities!$C$6:$C$205,S102)="","",INDEX(Entities!$C$6:$C$205,S102)))</f>
        <v/>
      </c>
      <c r="B102" s="31" t="str">
        <f aca="false">IF(S102="","",IF(INDEX(Entities!$B$6:$B$205,S102)="","",INDEX(Entities!$B$6:$B$205,S102)))</f>
        <v/>
      </c>
      <c r="C102" s="31" t="str">
        <f aca="false">IF(S102="","",IF(INDEX(Entities!$D$6:$D$205,S102)="","",INDEX(Entities!$D$6:$D$205,S102)))</f>
        <v/>
      </c>
      <c r="D102" s="32" t="str">
        <f aca="false">IF(S102="","",IF(INDEX(Entities!$I$6:$I$205,S102)="","",INDEX(Entities!$I$6:$I$205,S102)))</f>
        <v/>
      </c>
      <c r="E102" s="32" t="str">
        <f aca="false">IF(S102="","",IF(INDEX(Entities!$J$6:$J$205,S102)="","",INDEX(Entities!$J$6:$J$205,S102)))</f>
        <v/>
      </c>
      <c r="F102" s="32" t="str">
        <f aca="false">IF(S102="","",IF(INDEX(Entities!$K$6:$K$205,S102)="","",INDEX(Entities!$K$6:$K$205,S102)))</f>
        <v/>
      </c>
      <c r="G102" s="32" t="str">
        <f aca="false">IF(S102="","",IF(INDEX(Entities!$L$6:$L$205,S102)="","",INDEX(Entities!$L$6:$L$205,S102)))</f>
        <v/>
      </c>
      <c r="H102" s="32" t="str">
        <f aca="false">IF(S102="","",IF(INDEX(Entities!$M$6:$M$205,S102)="","",INDEX(Entities!$M$6:$M$205,S102)))</f>
        <v/>
      </c>
      <c r="I102" s="32" t="str">
        <f aca="false">IF(S102="","",IF(INDEX(Entities!$N$6:$N$205,S102)="","",INDEX(Entities!$N$6:$N$205,S102)))</f>
        <v/>
      </c>
      <c r="J102" s="32" t="str">
        <f aca="false">IF(S102="","",IF(INDEX(Entities!$O$6:$O$205,S102)="","",INDEX(Entities!$O$6:$O$205,S102)))</f>
        <v/>
      </c>
      <c r="K102" s="32" t="str">
        <f aca="false">IF(S102="","",IF(INDEX(Entities!$P$6:$P$205,S102)="","",INDEX(Entities!$P$6:$P$205,S102)))</f>
        <v/>
      </c>
      <c r="L102" s="32" t="str">
        <f aca="false">IF(S102="","",IF(INDEX(Entities!$Q$6:$Q$205,S102)="","",INDEX(Entities!$Q$6:$Q$205,S102)))</f>
        <v/>
      </c>
      <c r="M102" s="32" t="str">
        <f aca="false">IF(S102="","",IF(INDEX(Entities!$R$6:$R$205,S102)="","",INDEX(Entities!$R$6:$R$205,S102)))</f>
        <v/>
      </c>
      <c r="N102" s="32" t="str">
        <f aca="false">IF(S102="","",IF(INDEX(Entities!$S$6:$S$205,S102)="","",INDEX(Entities!$S$6:$S$205,S102)))</f>
        <v/>
      </c>
      <c r="O102" s="32" t="str">
        <f aca="false">IF(S102="","",IF(INDEX(Entities!$T$6:$T$205,S102)="","",INDEX(Entities!$T$6:$T$205,S102)))</f>
        <v/>
      </c>
      <c r="P102" s="32" t="str">
        <f aca="false">IF(S102="","",IF(INDEX(Entities!$U$6:$U$205,S102)="","",INDEX(Entities!$U$6:$U$205,S102)))</f>
        <v/>
      </c>
      <c r="Q102" s="31" t="str">
        <f aca="false">IF(S102="","",IF(INDEX(Entities!$V$6:$V$205,S102)="","",INDEX(Entities!$V$6:$V$205,S102)))</f>
        <v/>
      </c>
      <c r="R102" s="0" t="str">
        <f aca="false">IFERROR(SMALL(Entities!$AR$6:$AR$205,97),"")</f>
        <v/>
      </c>
      <c r="S102" s="0" t="str">
        <f aca="false">IF(R102="","",MATCH(R102,Entities!$AR$6:$AR$205,0))</f>
        <v/>
      </c>
    </row>
    <row r="103" customFormat="false" ht="15" hidden="false" customHeight="false" outlineLevel="0" collapsed="false">
      <c r="A103" s="31" t="str">
        <f aca="false">IF(S103="","",IF(INDEX(Entities!$C$6:$C$205,S103)="","",INDEX(Entities!$C$6:$C$205,S103)))</f>
        <v/>
      </c>
      <c r="B103" s="31" t="str">
        <f aca="false">IF(S103="","",IF(INDEX(Entities!$B$6:$B$205,S103)="","",INDEX(Entities!$B$6:$B$205,S103)))</f>
        <v/>
      </c>
      <c r="C103" s="31" t="str">
        <f aca="false">IF(S103="","",IF(INDEX(Entities!$D$6:$D$205,S103)="","",INDEX(Entities!$D$6:$D$205,S103)))</f>
        <v/>
      </c>
      <c r="D103" s="32" t="str">
        <f aca="false">IF(S103="","",IF(INDEX(Entities!$I$6:$I$205,S103)="","",INDEX(Entities!$I$6:$I$205,S103)))</f>
        <v/>
      </c>
      <c r="E103" s="32" t="str">
        <f aca="false">IF(S103="","",IF(INDEX(Entities!$J$6:$J$205,S103)="","",INDEX(Entities!$J$6:$J$205,S103)))</f>
        <v/>
      </c>
      <c r="F103" s="32" t="str">
        <f aca="false">IF(S103="","",IF(INDEX(Entities!$K$6:$K$205,S103)="","",INDEX(Entities!$K$6:$K$205,S103)))</f>
        <v/>
      </c>
      <c r="G103" s="32" t="str">
        <f aca="false">IF(S103="","",IF(INDEX(Entities!$L$6:$L$205,S103)="","",INDEX(Entities!$L$6:$L$205,S103)))</f>
        <v/>
      </c>
      <c r="H103" s="32" t="str">
        <f aca="false">IF(S103="","",IF(INDEX(Entities!$M$6:$M$205,S103)="","",INDEX(Entities!$M$6:$M$205,S103)))</f>
        <v/>
      </c>
      <c r="I103" s="32" t="str">
        <f aca="false">IF(S103="","",IF(INDEX(Entities!$N$6:$N$205,S103)="","",INDEX(Entities!$N$6:$N$205,S103)))</f>
        <v/>
      </c>
      <c r="J103" s="32" t="str">
        <f aca="false">IF(S103="","",IF(INDEX(Entities!$O$6:$O$205,S103)="","",INDEX(Entities!$O$6:$O$205,S103)))</f>
        <v/>
      </c>
      <c r="K103" s="32" t="str">
        <f aca="false">IF(S103="","",IF(INDEX(Entities!$P$6:$P$205,S103)="","",INDEX(Entities!$P$6:$P$205,S103)))</f>
        <v/>
      </c>
      <c r="L103" s="32" t="str">
        <f aca="false">IF(S103="","",IF(INDEX(Entities!$Q$6:$Q$205,S103)="","",INDEX(Entities!$Q$6:$Q$205,S103)))</f>
        <v/>
      </c>
      <c r="M103" s="32" t="str">
        <f aca="false">IF(S103="","",IF(INDEX(Entities!$R$6:$R$205,S103)="","",INDEX(Entities!$R$6:$R$205,S103)))</f>
        <v/>
      </c>
      <c r="N103" s="32" t="str">
        <f aca="false">IF(S103="","",IF(INDEX(Entities!$S$6:$S$205,S103)="","",INDEX(Entities!$S$6:$S$205,S103)))</f>
        <v/>
      </c>
      <c r="O103" s="32" t="str">
        <f aca="false">IF(S103="","",IF(INDEX(Entities!$T$6:$T$205,S103)="","",INDEX(Entities!$T$6:$T$205,S103)))</f>
        <v/>
      </c>
      <c r="P103" s="32" t="str">
        <f aca="false">IF(S103="","",IF(INDEX(Entities!$U$6:$U$205,S103)="","",INDEX(Entities!$U$6:$U$205,S103)))</f>
        <v/>
      </c>
      <c r="Q103" s="31" t="str">
        <f aca="false">IF(S103="","",IF(INDEX(Entities!$V$6:$V$205,S103)="","",INDEX(Entities!$V$6:$V$205,S103)))</f>
        <v/>
      </c>
      <c r="R103" s="0" t="str">
        <f aca="false">IFERROR(SMALL(Entities!$AR$6:$AR$205,98),"")</f>
        <v/>
      </c>
      <c r="S103" s="0" t="str">
        <f aca="false">IF(R103="","",MATCH(R103,Entities!$AR$6:$AR$205,0))</f>
        <v/>
      </c>
    </row>
    <row r="104" customFormat="false" ht="15" hidden="false" customHeight="false" outlineLevel="0" collapsed="false">
      <c r="A104" s="31" t="str">
        <f aca="false">IF(S104="","",IF(INDEX(Entities!$C$6:$C$205,S104)="","",INDEX(Entities!$C$6:$C$205,S104)))</f>
        <v/>
      </c>
      <c r="B104" s="31" t="str">
        <f aca="false">IF(S104="","",IF(INDEX(Entities!$B$6:$B$205,S104)="","",INDEX(Entities!$B$6:$B$205,S104)))</f>
        <v/>
      </c>
      <c r="C104" s="31" t="str">
        <f aca="false">IF(S104="","",IF(INDEX(Entities!$D$6:$D$205,S104)="","",INDEX(Entities!$D$6:$D$205,S104)))</f>
        <v/>
      </c>
      <c r="D104" s="32" t="str">
        <f aca="false">IF(S104="","",IF(INDEX(Entities!$I$6:$I$205,S104)="","",INDEX(Entities!$I$6:$I$205,S104)))</f>
        <v/>
      </c>
      <c r="E104" s="32" t="str">
        <f aca="false">IF(S104="","",IF(INDEX(Entities!$J$6:$J$205,S104)="","",INDEX(Entities!$J$6:$J$205,S104)))</f>
        <v/>
      </c>
      <c r="F104" s="32" t="str">
        <f aca="false">IF(S104="","",IF(INDEX(Entities!$K$6:$K$205,S104)="","",INDEX(Entities!$K$6:$K$205,S104)))</f>
        <v/>
      </c>
      <c r="G104" s="32" t="str">
        <f aca="false">IF(S104="","",IF(INDEX(Entities!$L$6:$L$205,S104)="","",INDEX(Entities!$L$6:$L$205,S104)))</f>
        <v/>
      </c>
      <c r="H104" s="32" t="str">
        <f aca="false">IF(S104="","",IF(INDEX(Entities!$M$6:$M$205,S104)="","",INDEX(Entities!$M$6:$M$205,S104)))</f>
        <v/>
      </c>
      <c r="I104" s="32" t="str">
        <f aca="false">IF(S104="","",IF(INDEX(Entities!$N$6:$N$205,S104)="","",INDEX(Entities!$N$6:$N$205,S104)))</f>
        <v/>
      </c>
      <c r="J104" s="32" t="str">
        <f aca="false">IF(S104="","",IF(INDEX(Entities!$O$6:$O$205,S104)="","",INDEX(Entities!$O$6:$O$205,S104)))</f>
        <v/>
      </c>
      <c r="K104" s="32" t="str">
        <f aca="false">IF(S104="","",IF(INDEX(Entities!$P$6:$P$205,S104)="","",INDEX(Entities!$P$6:$P$205,S104)))</f>
        <v/>
      </c>
      <c r="L104" s="32" t="str">
        <f aca="false">IF(S104="","",IF(INDEX(Entities!$Q$6:$Q$205,S104)="","",INDEX(Entities!$Q$6:$Q$205,S104)))</f>
        <v/>
      </c>
      <c r="M104" s="32" t="str">
        <f aca="false">IF(S104="","",IF(INDEX(Entities!$R$6:$R$205,S104)="","",INDEX(Entities!$R$6:$R$205,S104)))</f>
        <v/>
      </c>
      <c r="N104" s="32" t="str">
        <f aca="false">IF(S104="","",IF(INDEX(Entities!$S$6:$S$205,S104)="","",INDEX(Entities!$S$6:$S$205,S104)))</f>
        <v/>
      </c>
      <c r="O104" s="32" t="str">
        <f aca="false">IF(S104="","",IF(INDEX(Entities!$T$6:$T$205,S104)="","",INDEX(Entities!$T$6:$T$205,S104)))</f>
        <v/>
      </c>
      <c r="P104" s="32" t="str">
        <f aca="false">IF(S104="","",IF(INDEX(Entities!$U$6:$U$205,S104)="","",INDEX(Entities!$U$6:$U$205,S104)))</f>
        <v/>
      </c>
      <c r="Q104" s="31" t="str">
        <f aca="false">IF(S104="","",IF(INDEX(Entities!$V$6:$V$205,S104)="","",INDEX(Entities!$V$6:$V$205,S104)))</f>
        <v/>
      </c>
      <c r="R104" s="0" t="str">
        <f aca="false">IFERROR(SMALL(Entities!$AR$6:$AR$205,99),"")</f>
        <v/>
      </c>
      <c r="S104" s="0" t="str">
        <f aca="false">IF(R104="","",MATCH(R104,Entities!$AR$6:$AR$205,0))</f>
        <v/>
      </c>
    </row>
    <row r="105" customFormat="false" ht="15" hidden="false" customHeight="false" outlineLevel="0" collapsed="false">
      <c r="A105" s="31" t="str">
        <f aca="false">IF(S105="","",IF(INDEX(Entities!$C$6:$C$205,S105)="","",INDEX(Entities!$C$6:$C$205,S105)))</f>
        <v/>
      </c>
      <c r="B105" s="31" t="str">
        <f aca="false">IF(S105="","",IF(INDEX(Entities!$B$6:$B$205,S105)="","",INDEX(Entities!$B$6:$B$205,S105)))</f>
        <v/>
      </c>
      <c r="C105" s="31" t="str">
        <f aca="false">IF(S105="","",IF(INDEX(Entities!$D$6:$D$205,S105)="","",INDEX(Entities!$D$6:$D$205,S105)))</f>
        <v/>
      </c>
      <c r="D105" s="32" t="str">
        <f aca="false">IF(S105="","",IF(INDEX(Entities!$I$6:$I$205,S105)="","",INDEX(Entities!$I$6:$I$205,S105)))</f>
        <v/>
      </c>
      <c r="E105" s="32" t="str">
        <f aca="false">IF(S105="","",IF(INDEX(Entities!$J$6:$J$205,S105)="","",INDEX(Entities!$J$6:$J$205,S105)))</f>
        <v/>
      </c>
      <c r="F105" s="32" t="str">
        <f aca="false">IF(S105="","",IF(INDEX(Entities!$K$6:$K$205,S105)="","",INDEX(Entities!$K$6:$K$205,S105)))</f>
        <v/>
      </c>
      <c r="G105" s="32" t="str">
        <f aca="false">IF(S105="","",IF(INDEX(Entities!$L$6:$L$205,S105)="","",INDEX(Entities!$L$6:$L$205,S105)))</f>
        <v/>
      </c>
      <c r="H105" s="32" t="str">
        <f aca="false">IF(S105="","",IF(INDEX(Entities!$M$6:$M$205,S105)="","",INDEX(Entities!$M$6:$M$205,S105)))</f>
        <v/>
      </c>
      <c r="I105" s="32" t="str">
        <f aca="false">IF(S105="","",IF(INDEX(Entities!$N$6:$N$205,S105)="","",INDEX(Entities!$N$6:$N$205,S105)))</f>
        <v/>
      </c>
      <c r="J105" s="32" t="str">
        <f aca="false">IF(S105="","",IF(INDEX(Entities!$O$6:$O$205,S105)="","",INDEX(Entities!$O$6:$O$205,S105)))</f>
        <v/>
      </c>
      <c r="K105" s="32" t="str">
        <f aca="false">IF(S105="","",IF(INDEX(Entities!$P$6:$P$205,S105)="","",INDEX(Entities!$P$6:$P$205,S105)))</f>
        <v/>
      </c>
      <c r="L105" s="32" t="str">
        <f aca="false">IF(S105="","",IF(INDEX(Entities!$Q$6:$Q$205,S105)="","",INDEX(Entities!$Q$6:$Q$205,S105)))</f>
        <v/>
      </c>
      <c r="M105" s="32" t="str">
        <f aca="false">IF(S105="","",IF(INDEX(Entities!$R$6:$R$205,S105)="","",INDEX(Entities!$R$6:$R$205,S105)))</f>
        <v/>
      </c>
      <c r="N105" s="32" t="str">
        <f aca="false">IF(S105="","",IF(INDEX(Entities!$S$6:$S$205,S105)="","",INDEX(Entities!$S$6:$S$205,S105)))</f>
        <v/>
      </c>
      <c r="O105" s="32" t="str">
        <f aca="false">IF(S105="","",IF(INDEX(Entities!$T$6:$T$205,S105)="","",INDEX(Entities!$T$6:$T$205,S105)))</f>
        <v/>
      </c>
      <c r="P105" s="32" t="str">
        <f aca="false">IF(S105="","",IF(INDEX(Entities!$U$6:$U$205,S105)="","",INDEX(Entities!$U$6:$U$205,S105)))</f>
        <v/>
      </c>
      <c r="Q105" s="31" t="str">
        <f aca="false">IF(S105="","",IF(INDEX(Entities!$V$6:$V$205,S105)="","",INDEX(Entities!$V$6:$V$205,S105)))</f>
        <v/>
      </c>
      <c r="R105" s="0" t="str">
        <f aca="false">IFERROR(SMALL(Entities!$AR$6:$AR$205,100),"")</f>
        <v/>
      </c>
      <c r="S105" s="0" t="str">
        <f aca="false">IF(R105="","",MATCH(R105,Entities!$AR$6:$AR$205,0))</f>
        <v/>
      </c>
    </row>
    <row r="106" customFormat="false" ht="15" hidden="false" customHeight="false" outlineLevel="0" collapsed="false">
      <c r="A106" s="31" t="str">
        <f aca="false">IF(S106="","",IF(INDEX(Entities!$C$6:$C$205,S106)="","",INDEX(Entities!$C$6:$C$205,S106)))</f>
        <v/>
      </c>
      <c r="B106" s="31" t="str">
        <f aca="false">IF(S106="","",IF(INDEX(Entities!$B$6:$B$205,S106)="","",INDEX(Entities!$B$6:$B$205,S106)))</f>
        <v/>
      </c>
      <c r="C106" s="31" t="str">
        <f aca="false">IF(S106="","",IF(INDEX(Entities!$D$6:$D$205,S106)="","",INDEX(Entities!$D$6:$D$205,S106)))</f>
        <v/>
      </c>
      <c r="D106" s="32" t="str">
        <f aca="false">IF(S106="","",IF(INDEX(Entities!$I$6:$I$205,S106)="","",INDEX(Entities!$I$6:$I$205,S106)))</f>
        <v/>
      </c>
      <c r="E106" s="32" t="str">
        <f aca="false">IF(S106="","",IF(INDEX(Entities!$J$6:$J$205,S106)="","",INDEX(Entities!$J$6:$J$205,S106)))</f>
        <v/>
      </c>
      <c r="F106" s="32" t="str">
        <f aca="false">IF(S106="","",IF(INDEX(Entities!$K$6:$K$205,S106)="","",INDEX(Entities!$K$6:$K$205,S106)))</f>
        <v/>
      </c>
      <c r="G106" s="32" t="str">
        <f aca="false">IF(S106="","",IF(INDEX(Entities!$L$6:$L$205,S106)="","",INDEX(Entities!$L$6:$L$205,S106)))</f>
        <v/>
      </c>
      <c r="H106" s="32" t="str">
        <f aca="false">IF(S106="","",IF(INDEX(Entities!$M$6:$M$205,S106)="","",INDEX(Entities!$M$6:$M$205,S106)))</f>
        <v/>
      </c>
      <c r="I106" s="32" t="str">
        <f aca="false">IF(S106="","",IF(INDEX(Entities!$N$6:$N$205,S106)="","",INDEX(Entities!$N$6:$N$205,S106)))</f>
        <v/>
      </c>
      <c r="J106" s="32" t="str">
        <f aca="false">IF(S106="","",IF(INDEX(Entities!$O$6:$O$205,S106)="","",INDEX(Entities!$O$6:$O$205,S106)))</f>
        <v/>
      </c>
      <c r="K106" s="32" t="str">
        <f aca="false">IF(S106="","",IF(INDEX(Entities!$P$6:$P$205,S106)="","",INDEX(Entities!$P$6:$P$205,S106)))</f>
        <v/>
      </c>
      <c r="L106" s="32" t="str">
        <f aca="false">IF(S106="","",IF(INDEX(Entities!$Q$6:$Q$205,S106)="","",INDEX(Entities!$Q$6:$Q$205,S106)))</f>
        <v/>
      </c>
      <c r="M106" s="32" t="str">
        <f aca="false">IF(S106="","",IF(INDEX(Entities!$R$6:$R$205,S106)="","",INDEX(Entities!$R$6:$R$205,S106)))</f>
        <v/>
      </c>
      <c r="N106" s="32" t="str">
        <f aca="false">IF(S106="","",IF(INDEX(Entities!$S$6:$S$205,S106)="","",INDEX(Entities!$S$6:$S$205,S106)))</f>
        <v/>
      </c>
      <c r="O106" s="32" t="str">
        <f aca="false">IF(S106="","",IF(INDEX(Entities!$T$6:$T$205,S106)="","",INDEX(Entities!$T$6:$T$205,S106)))</f>
        <v/>
      </c>
      <c r="P106" s="32" t="str">
        <f aca="false">IF(S106="","",IF(INDEX(Entities!$U$6:$U$205,S106)="","",INDEX(Entities!$U$6:$U$205,S106)))</f>
        <v/>
      </c>
      <c r="Q106" s="31" t="str">
        <f aca="false">IF(S106="","",IF(INDEX(Entities!$V$6:$V$205,S106)="","",INDEX(Entities!$V$6:$V$205,S106)))</f>
        <v/>
      </c>
      <c r="R106" s="0" t="str">
        <f aca="false">IFERROR(SMALL(Entities!$AR$6:$AR$205,101),"")</f>
        <v/>
      </c>
      <c r="S106" s="0" t="str">
        <f aca="false">IF(R106="","",MATCH(R106,Entities!$AR$6:$AR$205,0))</f>
        <v/>
      </c>
    </row>
    <row r="107" customFormat="false" ht="15" hidden="false" customHeight="false" outlineLevel="0" collapsed="false">
      <c r="A107" s="31" t="str">
        <f aca="false">IF(S107="","",IF(INDEX(Entities!$C$6:$C$205,S107)="","",INDEX(Entities!$C$6:$C$205,S107)))</f>
        <v/>
      </c>
      <c r="B107" s="31" t="str">
        <f aca="false">IF(S107="","",IF(INDEX(Entities!$B$6:$B$205,S107)="","",INDEX(Entities!$B$6:$B$205,S107)))</f>
        <v/>
      </c>
      <c r="C107" s="31" t="str">
        <f aca="false">IF(S107="","",IF(INDEX(Entities!$D$6:$D$205,S107)="","",INDEX(Entities!$D$6:$D$205,S107)))</f>
        <v/>
      </c>
      <c r="D107" s="32" t="str">
        <f aca="false">IF(S107="","",IF(INDEX(Entities!$I$6:$I$205,S107)="","",INDEX(Entities!$I$6:$I$205,S107)))</f>
        <v/>
      </c>
      <c r="E107" s="32" t="str">
        <f aca="false">IF(S107="","",IF(INDEX(Entities!$J$6:$J$205,S107)="","",INDEX(Entities!$J$6:$J$205,S107)))</f>
        <v/>
      </c>
      <c r="F107" s="32" t="str">
        <f aca="false">IF(S107="","",IF(INDEX(Entities!$K$6:$K$205,S107)="","",INDEX(Entities!$K$6:$K$205,S107)))</f>
        <v/>
      </c>
      <c r="G107" s="32" t="str">
        <f aca="false">IF(S107="","",IF(INDEX(Entities!$L$6:$L$205,S107)="","",INDEX(Entities!$L$6:$L$205,S107)))</f>
        <v/>
      </c>
      <c r="H107" s="32" t="str">
        <f aca="false">IF(S107="","",IF(INDEX(Entities!$M$6:$M$205,S107)="","",INDEX(Entities!$M$6:$M$205,S107)))</f>
        <v/>
      </c>
      <c r="I107" s="32" t="str">
        <f aca="false">IF(S107="","",IF(INDEX(Entities!$N$6:$N$205,S107)="","",INDEX(Entities!$N$6:$N$205,S107)))</f>
        <v/>
      </c>
      <c r="J107" s="32" t="str">
        <f aca="false">IF(S107="","",IF(INDEX(Entities!$O$6:$O$205,S107)="","",INDEX(Entities!$O$6:$O$205,S107)))</f>
        <v/>
      </c>
      <c r="K107" s="32" t="str">
        <f aca="false">IF(S107="","",IF(INDEX(Entities!$P$6:$P$205,S107)="","",INDEX(Entities!$P$6:$P$205,S107)))</f>
        <v/>
      </c>
      <c r="L107" s="32" t="str">
        <f aca="false">IF(S107="","",IF(INDEX(Entities!$Q$6:$Q$205,S107)="","",INDEX(Entities!$Q$6:$Q$205,S107)))</f>
        <v/>
      </c>
      <c r="M107" s="32" t="str">
        <f aca="false">IF(S107="","",IF(INDEX(Entities!$R$6:$R$205,S107)="","",INDEX(Entities!$R$6:$R$205,S107)))</f>
        <v/>
      </c>
      <c r="N107" s="32" t="str">
        <f aca="false">IF(S107="","",IF(INDEX(Entities!$S$6:$S$205,S107)="","",INDEX(Entities!$S$6:$S$205,S107)))</f>
        <v/>
      </c>
      <c r="O107" s="32" t="str">
        <f aca="false">IF(S107="","",IF(INDEX(Entities!$T$6:$T$205,S107)="","",INDEX(Entities!$T$6:$T$205,S107)))</f>
        <v/>
      </c>
      <c r="P107" s="32" t="str">
        <f aca="false">IF(S107="","",IF(INDEX(Entities!$U$6:$U$205,S107)="","",INDEX(Entities!$U$6:$U$205,S107)))</f>
        <v/>
      </c>
      <c r="Q107" s="31" t="str">
        <f aca="false">IF(S107="","",IF(INDEX(Entities!$V$6:$V$205,S107)="","",INDEX(Entities!$V$6:$V$205,S107)))</f>
        <v/>
      </c>
      <c r="R107" s="0" t="str">
        <f aca="false">IFERROR(SMALL(Entities!$AR$6:$AR$205,102),"")</f>
        <v/>
      </c>
      <c r="S107" s="0" t="str">
        <f aca="false">IF(R107="","",MATCH(R107,Entities!$AR$6:$AR$205,0))</f>
        <v/>
      </c>
    </row>
    <row r="108" customFormat="false" ht="15" hidden="false" customHeight="false" outlineLevel="0" collapsed="false">
      <c r="A108" s="31" t="str">
        <f aca="false">IF(S108="","",IF(INDEX(Entities!$C$6:$C$205,S108)="","",INDEX(Entities!$C$6:$C$205,S108)))</f>
        <v/>
      </c>
      <c r="B108" s="31" t="str">
        <f aca="false">IF(S108="","",IF(INDEX(Entities!$B$6:$B$205,S108)="","",INDEX(Entities!$B$6:$B$205,S108)))</f>
        <v/>
      </c>
      <c r="C108" s="31" t="str">
        <f aca="false">IF(S108="","",IF(INDEX(Entities!$D$6:$D$205,S108)="","",INDEX(Entities!$D$6:$D$205,S108)))</f>
        <v/>
      </c>
      <c r="D108" s="32" t="str">
        <f aca="false">IF(S108="","",IF(INDEX(Entities!$I$6:$I$205,S108)="","",INDEX(Entities!$I$6:$I$205,S108)))</f>
        <v/>
      </c>
      <c r="E108" s="32" t="str">
        <f aca="false">IF(S108="","",IF(INDEX(Entities!$J$6:$J$205,S108)="","",INDEX(Entities!$J$6:$J$205,S108)))</f>
        <v/>
      </c>
      <c r="F108" s="32" t="str">
        <f aca="false">IF(S108="","",IF(INDEX(Entities!$K$6:$K$205,S108)="","",INDEX(Entities!$K$6:$K$205,S108)))</f>
        <v/>
      </c>
      <c r="G108" s="32" t="str">
        <f aca="false">IF(S108="","",IF(INDEX(Entities!$L$6:$L$205,S108)="","",INDEX(Entities!$L$6:$L$205,S108)))</f>
        <v/>
      </c>
      <c r="H108" s="32" t="str">
        <f aca="false">IF(S108="","",IF(INDEX(Entities!$M$6:$M$205,S108)="","",INDEX(Entities!$M$6:$M$205,S108)))</f>
        <v/>
      </c>
      <c r="I108" s="32" t="str">
        <f aca="false">IF(S108="","",IF(INDEX(Entities!$N$6:$N$205,S108)="","",INDEX(Entities!$N$6:$N$205,S108)))</f>
        <v/>
      </c>
      <c r="J108" s="32" t="str">
        <f aca="false">IF(S108="","",IF(INDEX(Entities!$O$6:$O$205,S108)="","",INDEX(Entities!$O$6:$O$205,S108)))</f>
        <v/>
      </c>
      <c r="K108" s="32" t="str">
        <f aca="false">IF(S108="","",IF(INDEX(Entities!$P$6:$P$205,S108)="","",INDEX(Entities!$P$6:$P$205,S108)))</f>
        <v/>
      </c>
      <c r="L108" s="32" t="str">
        <f aca="false">IF(S108="","",IF(INDEX(Entities!$Q$6:$Q$205,S108)="","",INDEX(Entities!$Q$6:$Q$205,S108)))</f>
        <v/>
      </c>
      <c r="M108" s="32" t="str">
        <f aca="false">IF(S108="","",IF(INDEX(Entities!$R$6:$R$205,S108)="","",INDEX(Entities!$R$6:$R$205,S108)))</f>
        <v/>
      </c>
      <c r="N108" s="32" t="str">
        <f aca="false">IF(S108="","",IF(INDEX(Entities!$S$6:$S$205,S108)="","",INDEX(Entities!$S$6:$S$205,S108)))</f>
        <v/>
      </c>
      <c r="O108" s="32" t="str">
        <f aca="false">IF(S108="","",IF(INDEX(Entities!$T$6:$T$205,S108)="","",INDEX(Entities!$T$6:$T$205,S108)))</f>
        <v/>
      </c>
      <c r="P108" s="32" t="str">
        <f aca="false">IF(S108="","",IF(INDEX(Entities!$U$6:$U$205,S108)="","",INDEX(Entities!$U$6:$U$205,S108)))</f>
        <v/>
      </c>
      <c r="Q108" s="31" t="str">
        <f aca="false">IF(S108="","",IF(INDEX(Entities!$V$6:$V$205,S108)="","",INDEX(Entities!$V$6:$V$205,S108)))</f>
        <v/>
      </c>
      <c r="R108" s="0" t="str">
        <f aca="false">IFERROR(SMALL(Entities!$AR$6:$AR$205,103),"")</f>
        <v/>
      </c>
      <c r="S108" s="0" t="str">
        <f aca="false">IF(R108="","",MATCH(R108,Entities!$AR$6:$AR$205,0))</f>
        <v/>
      </c>
    </row>
    <row r="109" customFormat="false" ht="15" hidden="false" customHeight="false" outlineLevel="0" collapsed="false">
      <c r="A109" s="31" t="str">
        <f aca="false">IF(S109="","",IF(INDEX(Entities!$C$6:$C$205,S109)="","",INDEX(Entities!$C$6:$C$205,S109)))</f>
        <v/>
      </c>
      <c r="B109" s="31" t="str">
        <f aca="false">IF(S109="","",IF(INDEX(Entities!$B$6:$B$205,S109)="","",INDEX(Entities!$B$6:$B$205,S109)))</f>
        <v/>
      </c>
      <c r="C109" s="31" t="str">
        <f aca="false">IF(S109="","",IF(INDEX(Entities!$D$6:$D$205,S109)="","",INDEX(Entities!$D$6:$D$205,S109)))</f>
        <v/>
      </c>
      <c r="D109" s="32" t="str">
        <f aca="false">IF(S109="","",IF(INDEX(Entities!$I$6:$I$205,S109)="","",INDEX(Entities!$I$6:$I$205,S109)))</f>
        <v/>
      </c>
      <c r="E109" s="32" t="str">
        <f aca="false">IF(S109="","",IF(INDEX(Entities!$J$6:$J$205,S109)="","",INDEX(Entities!$J$6:$J$205,S109)))</f>
        <v/>
      </c>
      <c r="F109" s="32" t="str">
        <f aca="false">IF(S109="","",IF(INDEX(Entities!$K$6:$K$205,S109)="","",INDEX(Entities!$K$6:$K$205,S109)))</f>
        <v/>
      </c>
      <c r="G109" s="32" t="str">
        <f aca="false">IF(S109="","",IF(INDEX(Entities!$L$6:$L$205,S109)="","",INDEX(Entities!$L$6:$L$205,S109)))</f>
        <v/>
      </c>
      <c r="H109" s="32" t="str">
        <f aca="false">IF(S109="","",IF(INDEX(Entities!$M$6:$M$205,S109)="","",INDEX(Entities!$M$6:$M$205,S109)))</f>
        <v/>
      </c>
      <c r="I109" s="32" t="str">
        <f aca="false">IF(S109="","",IF(INDEX(Entities!$N$6:$N$205,S109)="","",INDEX(Entities!$N$6:$N$205,S109)))</f>
        <v/>
      </c>
      <c r="J109" s="32" t="str">
        <f aca="false">IF(S109="","",IF(INDEX(Entities!$O$6:$O$205,S109)="","",INDEX(Entities!$O$6:$O$205,S109)))</f>
        <v/>
      </c>
      <c r="K109" s="32" t="str">
        <f aca="false">IF(S109="","",IF(INDEX(Entities!$P$6:$P$205,S109)="","",INDEX(Entities!$P$6:$P$205,S109)))</f>
        <v/>
      </c>
      <c r="L109" s="32" t="str">
        <f aca="false">IF(S109="","",IF(INDEX(Entities!$Q$6:$Q$205,S109)="","",INDEX(Entities!$Q$6:$Q$205,S109)))</f>
        <v/>
      </c>
      <c r="M109" s="32" t="str">
        <f aca="false">IF(S109="","",IF(INDEX(Entities!$R$6:$R$205,S109)="","",INDEX(Entities!$R$6:$R$205,S109)))</f>
        <v/>
      </c>
      <c r="N109" s="32" t="str">
        <f aca="false">IF(S109="","",IF(INDEX(Entities!$S$6:$S$205,S109)="","",INDEX(Entities!$S$6:$S$205,S109)))</f>
        <v/>
      </c>
      <c r="O109" s="32" t="str">
        <f aca="false">IF(S109="","",IF(INDEX(Entities!$T$6:$T$205,S109)="","",INDEX(Entities!$T$6:$T$205,S109)))</f>
        <v/>
      </c>
      <c r="P109" s="32" t="str">
        <f aca="false">IF(S109="","",IF(INDEX(Entities!$U$6:$U$205,S109)="","",INDEX(Entities!$U$6:$U$205,S109)))</f>
        <v/>
      </c>
      <c r="Q109" s="31" t="str">
        <f aca="false">IF(S109="","",IF(INDEX(Entities!$V$6:$V$205,S109)="","",INDEX(Entities!$V$6:$V$205,S109)))</f>
        <v/>
      </c>
      <c r="R109" s="0" t="str">
        <f aca="false">IFERROR(SMALL(Entities!$AR$6:$AR$205,104),"")</f>
        <v/>
      </c>
      <c r="S109" s="0" t="str">
        <f aca="false">IF(R109="","",MATCH(R109,Entities!$AR$6:$AR$205,0))</f>
        <v/>
      </c>
    </row>
    <row r="110" customFormat="false" ht="15" hidden="false" customHeight="false" outlineLevel="0" collapsed="false">
      <c r="A110" s="31" t="str">
        <f aca="false">IF(S110="","",IF(INDEX(Entities!$C$6:$C$205,S110)="","",INDEX(Entities!$C$6:$C$205,S110)))</f>
        <v/>
      </c>
      <c r="B110" s="31" t="str">
        <f aca="false">IF(S110="","",IF(INDEX(Entities!$B$6:$B$205,S110)="","",INDEX(Entities!$B$6:$B$205,S110)))</f>
        <v/>
      </c>
      <c r="C110" s="31" t="str">
        <f aca="false">IF(S110="","",IF(INDEX(Entities!$D$6:$D$205,S110)="","",INDEX(Entities!$D$6:$D$205,S110)))</f>
        <v/>
      </c>
      <c r="D110" s="32" t="str">
        <f aca="false">IF(S110="","",IF(INDEX(Entities!$I$6:$I$205,S110)="","",INDEX(Entities!$I$6:$I$205,S110)))</f>
        <v/>
      </c>
      <c r="E110" s="32" t="str">
        <f aca="false">IF(S110="","",IF(INDEX(Entities!$J$6:$J$205,S110)="","",INDEX(Entities!$J$6:$J$205,S110)))</f>
        <v/>
      </c>
      <c r="F110" s="32" t="str">
        <f aca="false">IF(S110="","",IF(INDEX(Entities!$K$6:$K$205,S110)="","",INDEX(Entities!$K$6:$K$205,S110)))</f>
        <v/>
      </c>
      <c r="G110" s="32" t="str">
        <f aca="false">IF(S110="","",IF(INDEX(Entities!$L$6:$L$205,S110)="","",INDEX(Entities!$L$6:$L$205,S110)))</f>
        <v/>
      </c>
      <c r="H110" s="32" t="str">
        <f aca="false">IF(S110="","",IF(INDEX(Entities!$M$6:$M$205,S110)="","",INDEX(Entities!$M$6:$M$205,S110)))</f>
        <v/>
      </c>
      <c r="I110" s="32" t="str">
        <f aca="false">IF(S110="","",IF(INDEX(Entities!$N$6:$N$205,S110)="","",INDEX(Entities!$N$6:$N$205,S110)))</f>
        <v/>
      </c>
      <c r="J110" s="32" t="str">
        <f aca="false">IF(S110="","",IF(INDEX(Entities!$O$6:$O$205,S110)="","",INDEX(Entities!$O$6:$O$205,S110)))</f>
        <v/>
      </c>
      <c r="K110" s="32" t="str">
        <f aca="false">IF(S110="","",IF(INDEX(Entities!$P$6:$P$205,S110)="","",INDEX(Entities!$P$6:$P$205,S110)))</f>
        <v/>
      </c>
      <c r="L110" s="32" t="str">
        <f aca="false">IF(S110="","",IF(INDEX(Entities!$Q$6:$Q$205,S110)="","",INDEX(Entities!$Q$6:$Q$205,S110)))</f>
        <v/>
      </c>
      <c r="M110" s="32" t="str">
        <f aca="false">IF(S110="","",IF(INDEX(Entities!$R$6:$R$205,S110)="","",INDEX(Entities!$R$6:$R$205,S110)))</f>
        <v/>
      </c>
      <c r="N110" s="32" t="str">
        <f aca="false">IF(S110="","",IF(INDEX(Entities!$S$6:$S$205,S110)="","",INDEX(Entities!$S$6:$S$205,S110)))</f>
        <v/>
      </c>
      <c r="O110" s="32" t="str">
        <f aca="false">IF(S110="","",IF(INDEX(Entities!$T$6:$T$205,S110)="","",INDEX(Entities!$T$6:$T$205,S110)))</f>
        <v/>
      </c>
      <c r="P110" s="32" t="str">
        <f aca="false">IF(S110="","",IF(INDEX(Entities!$U$6:$U$205,S110)="","",INDEX(Entities!$U$6:$U$205,S110)))</f>
        <v/>
      </c>
      <c r="Q110" s="31" t="str">
        <f aca="false">IF(S110="","",IF(INDEX(Entities!$V$6:$V$205,S110)="","",INDEX(Entities!$V$6:$V$205,S110)))</f>
        <v/>
      </c>
      <c r="R110" s="0" t="str">
        <f aca="false">IFERROR(SMALL(Entities!$AR$6:$AR$205,105),"")</f>
        <v/>
      </c>
      <c r="S110" s="0" t="str">
        <f aca="false">IF(R110="","",MATCH(R110,Entities!$AR$6:$AR$205,0))</f>
        <v/>
      </c>
    </row>
    <row r="111" customFormat="false" ht="15" hidden="false" customHeight="false" outlineLevel="0" collapsed="false">
      <c r="A111" s="31" t="str">
        <f aca="false">IF(S111="","",IF(INDEX(Entities!$C$6:$C$205,S111)="","",INDEX(Entities!$C$6:$C$205,S111)))</f>
        <v/>
      </c>
      <c r="B111" s="31" t="str">
        <f aca="false">IF(S111="","",IF(INDEX(Entities!$B$6:$B$205,S111)="","",INDEX(Entities!$B$6:$B$205,S111)))</f>
        <v/>
      </c>
      <c r="C111" s="31" t="str">
        <f aca="false">IF(S111="","",IF(INDEX(Entities!$D$6:$D$205,S111)="","",INDEX(Entities!$D$6:$D$205,S111)))</f>
        <v/>
      </c>
      <c r="D111" s="32" t="str">
        <f aca="false">IF(S111="","",IF(INDEX(Entities!$I$6:$I$205,S111)="","",INDEX(Entities!$I$6:$I$205,S111)))</f>
        <v/>
      </c>
      <c r="E111" s="32" t="str">
        <f aca="false">IF(S111="","",IF(INDEX(Entities!$J$6:$J$205,S111)="","",INDEX(Entities!$J$6:$J$205,S111)))</f>
        <v/>
      </c>
      <c r="F111" s="32" t="str">
        <f aca="false">IF(S111="","",IF(INDEX(Entities!$K$6:$K$205,S111)="","",INDEX(Entities!$K$6:$K$205,S111)))</f>
        <v/>
      </c>
      <c r="G111" s="32" t="str">
        <f aca="false">IF(S111="","",IF(INDEX(Entities!$L$6:$L$205,S111)="","",INDEX(Entities!$L$6:$L$205,S111)))</f>
        <v/>
      </c>
      <c r="H111" s="32" t="str">
        <f aca="false">IF(S111="","",IF(INDEX(Entities!$M$6:$M$205,S111)="","",INDEX(Entities!$M$6:$M$205,S111)))</f>
        <v/>
      </c>
      <c r="I111" s="32" t="str">
        <f aca="false">IF(S111="","",IF(INDEX(Entities!$N$6:$N$205,S111)="","",INDEX(Entities!$N$6:$N$205,S111)))</f>
        <v/>
      </c>
      <c r="J111" s="32" t="str">
        <f aca="false">IF(S111="","",IF(INDEX(Entities!$O$6:$O$205,S111)="","",INDEX(Entities!$O$6:$O$205,S111)))</f>
        <v/>
      </c>
      <c r="K111" s="32" t="str">
        <f aca="false">IF(S111="","",IF(INDEX(Entities!$P$6:$P$205,S111)="","",INDEX(Entities!$P$6:$P$205,S111)))</f>
        <v/>
      </c>
      <c r="L111" s="32" t="str">
        <f aca="false">IF(S111="","",IF(INDEX(Entities!$Q$6:$Q$205,S111)="","",INDEX(Entities!$Q$6:$Q$205,S111)))</f>
        <v/>
      </c>
      <c r="M111" s="32" t="str">
        <f aca="false">IF(S111="","",IF(INDEX(Entities!$R$6:$R$205,S111)="","",INDEX(Entities!$R$6:$R$205,S111)))</f>
        <v/>
      </c>
      <c r="N111" s="32" t="str">
        <f aca="false">IF(S111="","",IF(INDEX(Entities!$S$6:$S$205,S111)="","",INDEX(Entities!$S$6:$S$205,S111)))</f>
        <v/>
      </c>
      <c r="O111" s="32" t="str">
        <f aca="false">IF(S111="","",IF(INDEX(Entities!$T$6:$T$205,S111)="","",INDEX(Entities!$T$6:$T$205,S111)))</f>
        <v/>
      </c>
      <c r="P111" s="32" t="str">
        <f aca="false">IF(S111="","",IF(INDEX(Entities!$U$6:$U$205,S111)="","",INDEX(Entities!$U$6:$U$205,S111)))</f>
        <v/>
      </c>
      <c r="Q111" s="31" t="str">
        <f aca="false">IF(S111="","",IF(INDEX(Entities!$V$6:$V$205,S111)="","",INDEX(Entities!$V$6:$V$205,S111)))</f>
        <v/>
      </c>
      <c r="R111" s="0" t="str">
        <f aca="false">IFERROR(SMALL(Entities!$AR$6:$AR$205,106),"")</f>
        <v/>
      </c>
      <c r="S111" s="0" t="str">
        <f aca="false">IF(R111="","",MATCH(R111,Entities!$AR$6:$AR$205,0))</f>
        <v/>
      </c>
    </row>
    <row r="112" customFormat="false" ht="15" hidden="false" customHeight="false" outlineLevel="0" collapsed="false">
      <c r="A112" s="31" t="str">
        <f aca="false">IF(S112="","",IF(INDEX(Entities!$C$6:$C$205,S112)="","",INDEX(Entities!$C$6:$C$205,S112)))</f>
        <v/>
      </c>
      <c r="B112" s="31" t="str">
        <f aca="false">IF(S112="","",IF(INDEX(Entities!$B$6:$B$205,S112)="","",INDEX(Entities!$B$6:$B$205,S112)))</f>
        <v/>
      </c>
      <c r="C112" s="31" t="str">
        <f aca="false">IF(S112="","",IF(INDEX(Entities!$D$6:$D$205,S112)="","",INDEX(Entities!$D$6:$D$205,S112)))</f>
        <v/>
      </c>
      <c r="D112" s="32" t="str">
        <f aca="false">IF(S112="","",IF(INDEX(Entities!$I$6:$I$205,S112)="","",INDEX(Entities!$I$6:$I$205,S112)))</f>
        <v/>
      </c>
      <c r="E112" s="32" t="str">
        <f aca="false">IF(S112="","",IF(INDEX(Entities!$J$6:$J$205,S112)="","",INDEX(Entities!$J$6:$J$205,S112)))</f>
        <v/>
      </c>
      <c r="F112" s="32" t="str">
        <f aca="false">IF(S112="","",IF(INDEX(Entities!$K$6:$K$205,S112)="","",INDEX(Entities!$K$6:$K$205,S112)))</f>
        <v/>
      </c>
      <c r="G112" s="32" t="str">
        <f aca="false">IF(S112="","",IF(INDEX(Entities!$L$6:$L$205,S112)="","",INDEX(Entities!$L$6:$L$205,S112)))</f>
        <v/>
      </c>
      <c r="H112" s="32" t="str">
        <f aca="false">IF(S112="","",IF(INDEX(Entities!$M$6:$M$205,S112)="","",INDEX(Entities!$M$6:$M$205,S112)))</f>
        <v/>
      </c>
      <c r="I112" s="32" t="str">
        <f aca="false">IF(S112="","",IF(INDEX(Entities!$N$6:$N$205,S112)="","",INDEX(Entities!$N$6:$N$205,S112)))</f>
        <v/>
      </c>
      <c r="J112" s="32" t="str">
        <f aca="false">IF(S112="","",IF(INDEX(Entities!$O$6:$O$205,S112)="","",INDEX(Entities!$O$6:$O$205,S112)))</f>
        <v/>
      </c>
      <c r="K112" s="32" t="str">
        <f aca="false">IF(S112="","",IF(INDEX(Entities!$P$6:$P$205,S112)="","",INDEX(Entities!$P$6:$P$205,S112)))</f>
        <v/>
      </c>
      <c r="L112" s="32" t="str">
        <f aca="false">IF(S112="","",IF(INDEX(Entities!$Q$6:$Q$205,S112)="","",INDEX(Entities!$Q$6:$Q$205,S112)))</f>
        <v/>
      </c>
      <c r="M112" s="32" t="str">
        <f aca="false">IF(S112="","",IF(INDEX(Entities!$R$6:$R$205,S112)="","",INDEX(Entities!$R$6:$R$205,S112)))</f>
        <v/>
      </c>
      <c r="N112" s="32" t="str">
        <f aca="false">IF(S112="","",IF(INDEX(Entities!$S$6:$S$205,S112)="","",INDEX(Entities!$S$6:$S$205,S112)))</f>
        <v/>
      </c>
      <c r="O112" s="32" t="str">
        <f aca="false">IF(S112="","",IF(INDEX(Entities!$T$6:$T$205,S112)="","",INDEX(Entities!$T$6:$T$205,S112)))</f>
        <v/>
      </c>
      <c r="P112" s="32" t="str">
        <f aca="false">IF(S112="","",IF(INDEX(Entities!$U$6:$U$205,S112)="","",INDEX(Entities!$U$6:$U$205,S112)))</f>
        <v/>
      </c>
      <c r="Q112" s="31" t="str">
        <f aca="false">IF(S112="","",IF(INDEX(Entities!$V$6:$V$205,S112)="","",INDEX(Entities!$V$6:$V$205,S112)))</f>
        <v/>
      </c>
      <c r="R112" s="0" t="str">
        <f aca="false">IFERROR(SMALL(Entities!$AR$6:$AR$205,107),"")</f>
        <v/>
      </c>
      <c r="S112" s="0" t="str">
        <f aca="false">IF(R112="","",MATCH(R112,Entities!$AR$6:$AR$205,0))</f>
        <v/>
      </c>
    </row>
    <row r="113" customFormat="false" ht="15" hidden="false" customHeight="false" outlineLevel="0" collapsed="false">
      <c r="A113" s="31" t="str">
        <f aca="false">IF(S113="","",IF(INDEX(Entities!$C$6:$C$205,S113)="","",INDEX(Entities!$C$6:$C$205,S113)))</f>
        <v/>
      </c>
      <c r="B113" s="31" t="str">
        <f aca="false">IF(S113="","",IF(INDEX(Entities!$B$6:$B$205,S113)="","",INDEX(Entities!$B$6:$B$205,S113)))</f>
        <v/>
      </c>
      <c r="C113" s="31" t="str">
        <f aca="false">IF(S113="","",IF(INDEX(Entities!$D$6:$D$205,S113)="","",INDEX(Entities!$D$6:$D$205,S113)))</f>
        <v/>
      </c>
      <c r="D113" s="32" t="str">
        <f aca="false">IF(S113="","",IF(INDEX(Entities!$I$6:$I$205,S113)="","",INDEX(Entities!$I$6:$I$205,S113)))</f>
        <v/>
      </c>
      <c r="E113" s="32" t="str">
        <f aca="false">IF(S113="","",IF(INDEX(Entities!$J$6:$J$205,S113)="","",INDEX(Entities!$J$6:$J$205,S113)))</f>
        <v/>
      </c>
      <c r="F113" s="32" t="str">
        <f aca="false">IF(S113="","",IF(INDEX(Entities!$K$6:$K$205,S113)="","",INDEX(Entities!$K$6:$K$205,S113)))</f>
        <v/>
      </c>
      <c r="G113" s="32" t="str">
        <f aca="false">IF(S113="","",IF(INDEX(Entities!$L$6:$L$205,S113)="","",INDEX(Entities!$L$6:$L$205,S113)))</f>
        <v/>
      </c>
      <c r="H113" s="32" t="str">
        <f aca="false">IF(S113="","",IF(INDEX(Entities!$M$6:$M$205,S113)="","",INDEX(Entities!$M$6:$M$205,S113)))</f>
        <v/>
      </c>
      <c r="I113" s="32" t="str">
        <f aca="false">IF(S113="","",IF(INDEX(Entities!$N$6:$N$205,S113)="","",INDEX(Entities!$N$6:$N$205,S113)))</f>
        <v/>
      </c>
      <c r="J113" s="32" t="str">
        <f aca="false">IF(S113="","",IF(INDEX(Entities!$O$6:$O$205,S113)="","",INDEX(Entities!$O$6:$O$205,S113)))</f>
        <v/>
      </c>
      <c r="K113" s="32" t="str">
        <f aca="false">IF(S113="","",IF(INDEX(Entities!$P$6:$P$205,S113)="","",INDEX(Entities!$P$6:$P$205,S113)))</f>
        <v/>
      </c>
      <c r="L113" s="32" t="str">
        <f aca="false">IF(S113="","",IF(INDEX(Entities!$Q$6:$Q$205,S113)="","",INDEX(Entities!$Q$6:$Q$205,S113)))</f>
        <v/>
      </c>
      <c r="M113" s="32" t="str">
        <f aca="false">IF(S113="","",IF(INDEX(Entities!$R$6:$R$205,S113)="","",INDEX(Entities!$R$6:$R$205,S113)))</f>
        <v/>
      </c>
      <c r="N113" s="32" t="str">
        <f aca="false">IF(S113="","",IF(INDEX(Entities!$S$6:$S$205,S113)="","",INDEX(Entities!$S$6:$S$205,S113)))</f>
        <v/>
      </c>
      <c r="O113" s="32" t="str">
        <f aca="false">IF(S113="","",IF(INDEX(Entities!$T$6:$T$205,S113)="","",INDEX(Entities!$T$6:$T$205,S113)))</f>
        <v/>
      </c>
      <c r="P113" s="32" t="str">
        <f aca="false">IF(S113="","",IF(INDEX(Entities!$U$6:$U$205,S113)="","",INDEX(Entities!$U$6:$U$205,S113)))</f>
        <v/>
      </c>
      <c r="Q113" s="31" t="str">
        <f aca="false">IF(S113="","",IF(INDEX(Entities!$V$6:$V$205,S113)="","",INDEX(Entities!$V$6:$V$205,S113)))</f>
        <v/>
      </c>
      <c r="R113" s="0" t="str">
        <f aca="false">IFERROR(SMALL(Entities!$AR$6:$AR$205,108),"")</f>
        <v/>
      </c>
      <c r="S113" s="0" t="str">
        <f aca="false">IF(R113="","",MATCH(R113,Entities!$AR$6:$AR$205,0))</f>
        <v/>
      </c>
    </row>
    <row r="114" customFormat="false" ht="15" hidden="false" customHeight="false" outlineLevel="0" collapsed="false">
      <c r="A114" s="31" t="str">
        <f aca="false">IF(S114="","",IF(INDEX(Entities!$C$6:$C$205,S114)="","",INDEX(Entities!$C$6:$C$205,S114)))</f>
        <v/>
      </c>
      <c r="B114" s="31" t="str">
        <f aca="false">IF(S114="","",IF(INDEX(Entities!$B$6:$B$205,S114)="","",INDEX(Entities!$B$6:$B$205,S114)))</f>
        <v/>
      </c>
      <c r="C114" s="31" t="str">
        <f aca="false">IF(S114="","",IF(INDEX(Entities!$D$6:$D$205,S114)="","",INDEX(Entities!$D$6:$D$205,S114)))</f>
        <v/>
      </c>
      <c r="D114" s="32" t="str">
        <f aca="false">IF(S114="","",IF(INDEX(Entities!$I$6:$I$205,S114)="","",INDEX(Entities!$I$6:$I$205,S114)))</f>
        <v/>
      </c>
      <c r="E114" s="32" t="str">
        <f aca="false">IF(S114="","",IF(INDEX(Entities!$J$6:$J$205,S114)="","",INDEX(Entities!$J$6:$J$205,S114)))</f>
        <v/>
      </c>
      <c r="F114" s="32" t="str">
        <f aca="false">IF(S114="","",IF(INDEX(Entities!$K$6:$K$205,S114)="","",INDEX(Entities!$K$6:$K$205,S114)))</f>
        <v/>
      </c>
      <c r="G114" s="32" t="str">
        <f aca="false">IF(S114="","",IF(INDEX(Entities!$L$6:$L$205,S114)="","",INDEX(Entities!$L$6:$L$205,S114)))</f>
        <v/>
      </c>
      <c r="H114" s="32" t="str">
        <f aca="false">IF(S114="","",IF(INDEX(Entities!$M$6:$M$205,S114)="","",INDEX(Entities!$M$6:$M$205,S114)))</f>
        <v/>
      </c>
      <c r="I114" s="32" t="str">
        <f aca="false">IF(S114="","",IF(INDEX(Entities!$N$6:$N$205,S114)="","",INDEX(Entities!$N$6:$N$205,S114)))</f>
        <v/>
      </c>
      <c r="J114" s="32" t="str">
        <f aca="false">IF(S114="","",IF(INDEX(Entities!$O$6:$O$205,S114)="","",INDEX(Entities!$O$6:$O$205,S114)))</f>
        <v/>
      </c>
      <c r="K114" s="32" t="str">
        <f aca="false">IF(S114="","",IF(INDEX(Entities!$P$6:$P$205,S114)="","",INDEX(Entities!$P$6:$P$205,S114)))</f>
        <v/>
      </c>
      <c r="L114" s="32" t="str">
        <f aca="false">IF(S114="","",IF(INDEX(Entities!$Q$6:$Q$205,S114)="","",INDEX(Entities!$Q$6:$Q$205,S114)))</f>
        <v/>
      </c>
      <c r="M114" s="32" t="str">
        <f aca="false">IF(S114="","",IF(INDEX(Entities!$R$6:$R$205,S114)="","",INDEX(Entities!$R$6:$R$205,S114)))</f>
        <v/>
      </c>
      <c r="N114" s="32" t="str">
        <f aca="false">IF(S114="","",IF(INDEX(Entities!$S$6:$S$205,S114)="","",INDEX(Entities!$S$6:$S$205,S114)))</f>
        <v/>
      </c>
      <c r="O114" s="32" t="str">
        <f aca="false">IF(S114="","",IF(INDEX(Entities!$T$6:$T$205,S114)="","",INDEX(Entities!$T$6:$T$205,S114)))</f>
        <v/>
      </c>
      <c r="P114" s="32" t="str">
        <f aca="false">IF(S114="","",IF(INDEX(Entities!$U$6:$U$205,S114)="","",INDEX(Entities!$U$6:$U$205,S114)))</f>
        <v/>
      </c>
      <c r="Q114" s="31" t="str">
        <f aca="false">IF(S114="","",IF(INDEX(Entities!$V$6:$V$205,S114)="","",INDEX(Entities!$V$6:$V$205,S114)))</f>
        <v/>
      </c>
      <c r="R114" s="0" t="str">
        <f aca="false">IFERROR(SMALL(Entities!$AR$6:$AR$205,109),"")</f>
        <v/>
      </c>
      <c r="S114" s="0" t="str">
        <f aca="false">IF(R114="","",MATCH(R114,Entities!$AR$6:$AR$205,0))</f>
        <v/>
      </c>
    </row>
    <row r="115" customFormat="false" ht="15" hidden="false" customHeight="false" outlineLevel="0" collapsed="false">
      <c r="A115" s="31" t="str">
        <f aca="false">IF(S115="","",IF(INDEX(Entities!$C$6:$C$205,S115)="","",INDEX(Entities!$C$6:$C$205,S115)))</f>
        <v/>
      </c>
      <c r="B115" s="31" t="str">
        <f aca="false">IF(S115="","",IF(INDEX(Entities!$B$6:$B$205,S115)="","",INDEX(Entities!$B$6:$B$205,S115)))</f>
        <v/>
      </c>
      <c r="C115" s="31" t="str">
        <f aca="false">IF(S115="","",IF(INDEX(Entities!$D$6:$D$205,S115)="","",INDEX(Entities!$D$6:$D$205,S115)))</f>
        <v/>
      </c>
      <c r="D115" s="32" t="str">
        <f aca="false">IF(S115="","",IF(INDEX(Entities!$I$6:$I$205,S115)="","",INDEX(Entities!$I$6:$I$205,S115)))</f>
        <v/>
      </c>
      <c r="E115" s="32" t="str">
        <f aca="false">IF(S115="","",IF(INDEX(Entities!$J$6:$J$205,S115)="","",INDEX(Entities!$J$6:$J$205,S115)))</f>
        <v/>
      </c>
      <c r="F115" s="32" t="str">
        <f aca="false">IF(S115="","",IF(INDEX(Entities!$K$6:$K$205,S115)="","",INDEX(Entities!$K$6:$K$205,S115)))</f>
        <v/>
      </c>
      <c r="G115" s="32" t="str">
        <f aca="false">IF(S115="","",IF(INDEX(Entities!$L$6:$L$205,S115)="","",INDEX(Entities!$L$6:$L$205,S115)))</f>
        <v/>
      </c>
      <c r="H115" s="32" t="str">
        <f aca="false">IF(S115="","",IF(INDEX(Entities!$M$6:$M$205,S115)="","",INDEX(Entities!$M$6:$M$205,S115)))</f>
        <v/>
      </c>
      <c r="I115" s="32" t="str">
        <f aca="false">IF(S115="","",IF(INDEX(Entities!$N$6:$N$205,S115)="","",INDEX(Entities!$N$6:$N$205,S115)))</f>
        <v/>
      </c>
      <c r="J115" s="32" t="str">
        <f aca="false">IF(S115="","",IF(INDEX(Entities!$O$6:$O$205,S115)="","",INDEX(Entities!$O$6:$O$205,S115)))</f>
        <v/>
      </c>
      <c r="K115" s="32" t="str">
        <f aca="false">IF(S115="","",IF(INDEX(Entities!$P$6:$P$205,S115)="","",INDEX(Entities!$P$6:$P$205,S115)))</f>
        <v/>
      </c>
      <c r="L115" s="32" t="str">
        <f aca="false">IF(S115="","",IF(INDEX(Entities!$Q$6:$Q$205,S115)="","",INDEX(Entities!$Q$6:$Q$205,S115)))</f>
        <v/>
      </c>
      <c r="M115" s="32" t="str">
        <f aca="false">IF(S115="","",IF(INDEX(Entities!$R$6:$R$205,S115)="","",INDEX(Entities!$R$6:$R$205,S115)))</f>
        <v/>
      </c>
      <c r="N115" s="32" t="str">
        <f aca="false">IF(S115="","",IF(INDEX(Entities!$S$6:$S$205,S115)="","",INDEX(Entities!$S$6:$S$205,S115)))</f>
        <v/>
      </c>
      <c r="O115" s="32" t="str">
        <f aca="false">IF(S115="","",IF(INDEX(Entities!$T$6:$T$205,S115)="","",INDEX(Entities!$T$6:$T$205,S115)))</f>
        <v/>
      </c>
      <c r="P115" s="32" t="str">
        <f aca="false">IF(S115="","",IF(INDEX(Entities!$U$6:$U$205,S115)="","",INDEX(Entities!$U$6:$U$205,S115)))</f>
        <v/>
      </c>
      <c r="Q115" s="31" t="str">
        <f aca="false">IF(S115="","",IF(INDEX(Entities!$V$6:$V$205,S115)="","",INDEX(Entities!$V$6:$V$205,S115)))</f>
        <v/>
      </c>
      <c r="R115" s="0" t="str">
        <f aca="false">IFERROR(SMALL(Entities!$AR$6:$AR$205,110),"")</f>
        <v/>
      </c>
      <c r="S115" s="0" t="str">
        <f aca="false">IF(R115="","",MATCH(R115,Entities!$AR$6:$AR$205,0))</f>
        <v/>
      </c>
    </row>
    <row r="116" customFormat="false" ht="15" hidden="false" customHeight="false" outlineLevel="0" collapsed="false">
      <c r="A116" s="31" t="str">
        <f aca="false">IF(S116="","",IF(INDEX(Entities!$C$6:$C$205,S116)="","",INDEX(Entities!$C$6:$C$205,S116)))</f>
        <v/>
      </c>
      <c r="B116" s="31" t="str">
        <f aca="false">IF(S116="","",IF(INDEX(Entities!$B$6:$B$205,S116)="","",INDEX(Entities!$B$6:$B$205,S116)))</f>
        <v/>
      </c>
      <c r="C116" s="31" t="str">
        <f aca="false">IF(S116="","",IF(INDEX(Entities!$D$6:$D$205,S116)="","",INDEX(Entities!$D$6:$D$205,S116)))</f>
        <v/>
      </c>
      <c r="D116" s="32" t="str">
        <f aca="false">IF(S116="","",IF(INDEX(Entities!$I$6:$I$205,S116)="","",INDEX(Entities!$I$6:$I$205,S116)))</f>
        <v/>
      </c>
      <c r="E116" s="32" t="str">
        <f aca="false">IF(S116="","",IF(INDEX(Entities!$J$6:$J$205,S116)="","",INDEX(Entities!$J$6:$J$205,S116)))</f>
        <v/>
      </c>
      <c r="F116" s="32" t="str">
        <f aca="false">IF(S116="","",IF(INDEX(Entities!$K$6:$K$205,S116)="","",INDEX(Entities!$K$6:$K$205,S116)))</f>
        <v/>
      </c>
      <c r="G116" s="32" t="str">
        <f aca="false">IF(S116="","",IF(INDEX(Entities!$L$6:$L$205,S116)="","",INDEX(Entities!$L$6:$L$205,S116)))</f>
        <v/>
      </c>
      <c r="H116" s="32" t="str">
        <f aca="false">IF(S116="","",IF(INDEX(Entities!$M$6:$M$205,S116)="","",INDEX(Entities!$M$6:$M$205,S116)))</f>
        <v/>
      </c>
      <c r="I116" s="32" t="str">
        <f aca="false">IF(S116="","",IF(INDEX(Entities!$N$6:$N$205,S116)="","",INDEX(Entities!$N$6:$N$205,S116)))</f>
        <v/>
      </c>
      <c r="J116" s="32" t="str">
        <f aca="false">IF(S116="","",IF(INDEX(Entities!$O$6:$O$205,S116)="","",INDEX(Entities!$O$6:$O$205,S116)))</f>
        <v/>
      </c>
      <c r="K116" s="32" t="str">
        <f aca="false">IF(S116="","",IF(INDEX(Entities!$P$6:$P$205,S116)="","",INDEX(Entities!$P$6:$P$205,S116)))</f>
        <v/>
      </c>
      <c r="L116" s="32" t="str">
        <f aca="false">IF(S116="","",IF(INDEX(Entities!$Q$6:$Q$205,S116)="","",INDEX(Entities!$Q$6:$Q$205,S116)))</f>
        <v/>
      </c>
      <c r="M116" s="32" t="str">
        <f aca="false">IF(S116="","",IF(INDEX(Entities!$R$6:$R$205,S116)="","",INDEX(Entities!$R$6:$R$205,S116)))</f>
        <v/>
      </c>
      <c r="N116" s="32" t="str">
        <f aca="false">IF(S116="","",IF(INDEX(Entities!$S$6:$S$205,S116)="","",INDEX(Entities!$S$6:$S$205,S116)))</f>
        <v/>
      </c>
      <c r="O116" s="32" t="str">
        <f aca="false">IF(S116="","",IF(INDEX(Entities!$T$6:$T$205,S116)="","",INDEX(Entities!$T$6:$T$205,S116)))</f>
        <v/>
      </c>
      <c r="P116" s="32" t="str">
        <f aca="false">IF(S116="","",IF(INDEX(Entities!$U$6:$U$205,S116)="","",INDEX(Entities!$U$6:$U$205,S116)))</f>
        <v/>
      </c>
      <c r="Q116" s="31" t="str">
        <f aca="false">IF(S116="","",IF(INDEX(Entities!$V$6:$V$205,S116)="","",INDEX(Entities!$V$6:$V$205,S116)))</f>
        <v/>
      </c>
      <c r="R116" s="0" t="str">
        <f aca="false">IFERROR(SMALL(Entities!$AR$6:$AR$205,111),"")</f>
        <v/>
      </c>
      <c r="S116" s="0" t="str">
        <f aca="false">IF(R116="","",MATCH(R116,Entities!$AR$6:$AR$205,0))</f>
        <v/>
      </c>
    </row>
    <row r="117" customFormat="false" ht="15" hidden="false" customHeight="false" outlineLevel="0" collapsed="false">
      <c r="A117" s="31" t="str">
        <f aca="false">IF(S117="","",IF(INDEX(Entities!$C$6:$C$205,S117)="","",INDEX(Entities!$C$6:$C$205,S117)))</f>
        <v/>
      </c>
      <c r="B117" s="31" t="str">
        <f aca="false">IF(S117="","",IF(INDEX(Entities!$B$6:$B$205,S117)="","",INDEX(Entities!$B$6:$B$205,S117)))</f>
        <v/>
      </c>
      <c r="C117" s="31" t="str">
        <f aca="false">IF(S117="","",IF(INDEX(Entities!$D$6:$D$205,S117)="","",INDEX(Entities!$D$6:$D$205,S117)))</f>
        <v/>
      </c>
      <c r="D117" s="32" t="str">
        <f aca="false">IF(S117="","",IF(INDEX(Entities!$I$6:$I$205,S117)="","",INDEX(Entities!$I$6:$I$205,S117)))</f>
        <v/>
      </c>
      <c r="E117" s="32" t="str">
        <f aca="false">IF(S117="","",IF(INDEX(Entities!$J$6:$J$205,S117)="","",INDEX(Entities!$J$6:$J$205,S117)))</f>
        <v/>
      </c>
      <c r="F117" s="32" t="str">
        <f aca="false">IF(S117="","",IF(INDEX(Entities!$K$6:$K$205,S117)="","",INDEX(Entities!$K$6:$K$205,S117)))</f>
        <v/>
      </c>
      <c r="G117" s="32" t="str">
        <f aca="false">IF(S117="","",IF(INDEX(Entities!$L$6:$L$205,S117)="","",INDEX(Entities!$L$6:$L$205,S117)))</f>
        <v/>
      </c>
      <c r="H117" s="32" t="str">
        <f aca="false">IF(S117="","",IF(INDEX(Entities!$M$6:$M$205,S117)="","",INDEX(Entities!$M$6:$M$205,S117)))</f>
        <v/>
      </c>
      <c r="I117" s="32" t="str">
        <f aca="false">IF(S117="","",IF(INDEX(Entities!$N$6:$N$205,S117)="","",INDEX(Entities!$N$6:$N$205,S117)))</f>
        <v/>
      </c>
      <c r="J117" s="32" t="str">
        <f aca="false">IF(S117="","",IF(INDEX(Entities!$O$6:$O$205,S117)="","",INDEX(Entities!$O$6:$O$205,S117)))</f>
        <v/>
      </c>
      <c r="K117" s="32" t="str">
        <f aca="false">IF(S117="","",IF(INDEX(Entities!$P$6:$P$205,S117)="","",INDEX(Entities!$P$6:$P$205,S117)))</f>
        <v/>
      </c>
      <c r="L117" s="32" t="str">
        <f aca="false">IF(S117="","",IF(INDEX(Entities!$Q$6:$Q$205,S117)="","",INDEX(Entities!$Q$6:$Q$205,S117)))</f>
        <v/>
      </c>
      <c r="M117" s="32" t="str">
        <f aca="false">IF(S117="","",IF(INDEX(Entities!$R$6:$R$205,S117)="","",INDEX(Entities!$R$6:$R$205,S117)))</f>
        <v/>
      </c>
      <c r="N117" s="32" t="str">
        <f aca="false">IF(S117="","",IF(INDEX(Entities!$S$6:$S$205,S117)="","",INDEX(Entities!$S$6:$S$205,S117)))</f>
        <v/>
      </c>
      <c r="O117" s="32" t="str">
        <f aca="false">IF(S117="","",IF(INDEX(Entities!$T$6:$T$205,S117)="","",INDEX(Entities!$T$6:$T$205,S117)))</f>
        <v/>
      </c>
      <c r="P117" s="32" t="str">
        <f aca="false">IF(S117="","",IF(INDEX(Entities!$U$6:$U$205,S117)="","",INDEX(Entities!$U$6:$U$205,S117)))</f>
        <v/>
      </c>
      <c r="Q117" s="31" t="str">
        <f aca="false">IF(S117="","",IF(INDEX(Entities!$V$6:$V$205,S117)="","",INDEX(Entities!$V$6:$V$205,S117)))</f>
        <v/>
      </c>
      <c r="R117" s="0" t="str">
        <f aca="false">IFERROR(SMALL(Entities!$AR$6:$AR$205,112),"")</f>
        <v/>
      </c>
      <c r="S117" s="0" t="str">
        <f aca="false">IF(R117="","",MATCH(R117,Entities!$AR$6:$AR$205,0))</f>
        <v/>
      </c>
    </row>
    <row r="118" customFormat="false" ht="15" hidden="false" customHeight="false" outlineLevel="0" collapsed="false">
      <c r="A118" s="31" t="str">
        <f aca="false">IF(S118="","",IF(INDEX(Entities!$C$6:$C$205,S118)="","",INDEX(Entities!$C$6:$C$205,S118)))</f>
        <v/>
      </c>
      <c r="B118" s="31" t="str">
        <f aca="false">IF(S118="","",IF(INDEX(Entities!$B$6:$B$205,S118)="","",INDEX(Entities!$B$6:$B$205,S118)))</f>
        <v/>
      </c>
      <c r="C118" s="31" t="str">
        <f aca="false">IF(S118="","",IF(INDEX(Entities!$D$6:$D$205,S118)="","",INDEX(Entities!$D$6:$D$205,S118)))</f>
        <v/>
      </c>
      <c r="D118" s="32" t="str">
        <f aca="false">IF(S118="","",IF(INDEX(Entities!$I$6:$I$205,S118)="","",INDEX(Entities!$I$6:$I$205,S118)))</f>
        <v/>
      </c>
      <c r="E118" s="32" t="str">
        <f aca="false">IF(S118="","",IF(INDEX(Entities!$J$6:$J$205,S118)="","",INDEX(Entities!$J$6:$J$205,S118)))</f>
        <v/>
      </c>
      <c r="F118" s="32" t="str">
        <f aca="false">IF(S118="","",IF(INDEX(Entities!$K$6:$K$205,S118)="","",INDEX(Entities!$K$6:$K$205,S118)))</f>
        <v/>
      </c>
      <c r="G118" s="32" t="str">
        <f aca="false">IF(S118="","",IF(INDEX(Entities!$L$6:$L$205,S118)="","",INDEX(Entities!$L$6:$L$205,S118)))</f>
        <v/>
      </c>
      <c r="H118" s="32" t="str">
        <f aca="false">IF(S118="","",IF(INDEX(Entities!$M$6:$M$205,S118)="","",INDEX(Entities!$M$6:$M$205,S118)))</f>
        <v/>
      </c>
      <c r="I118" s="32" t="str">
        <f aca="false">IF(S118="","",IF(INDEX(Entities!$N$6:$N$205,S118)="","",INDEX(Entities!$N$6:$N$205,S118)))</f>
        <v/>
      </c>
      <c r="J118" s="32" t="str">
        <f aca="false">IF(S118="","",IF(INDEX(Entities!$O$6:$O$205,S118)="","",INDEX(Entities!$O$6:$O$205,S118)))</f>
        <v/>
      </c>
      <c r="K118" s="32" t="str">
        <f aca="false">IF(S118="","",IF(INDEX(Entities!$P$6:$P$205,S118)="","",INDEX(Entities!$P$6:$P$205,S118)))</f>
        <v/>
      </c>
      <c r="L118" s="32" t="str">
        <f aca="false">IF(S118="","",IF(INDEX(Entities!$Q$6:$Q$205,S118)="","",INDEX(Entities!$Q$6:$Q$205,S118)))</f>
        <v/>
      </c>
      <c r="M118" s="32" t="str">
        <f aca="false">IF(S118="","",IF(INDEX(Entities!$R$6:$R$205,S118)="","",INDEX(Entities!$R$6:$R$205,S118)))</f>
        <v/>
      </c>
      <c r="N118" s="32" t="str">
        <f aca="false">IF(S118="","",IF(INDEX(Entities!$S$6:$S$205,S118)="","",INDEX(Entities!$S$6:$S$205,S118)))</f>
        <v/>
      </c>
      <c r="O118" s="32" t="str">
        <f aca="false">IF(S118="","",IF(INDEX(Entities!$T$6:$T$205,S118)="","",INDEX(Entities!$T$6:$T$205,S118)))</f>
        <v/>
      </c>
      <c r="P118" s="32" t="str">
        <f aca="false">IF(S118="","",IF(INDEX(Entities!$U$6:$U$205,S118)="","",INDEX(Entities!$U$6:$U$205,S118)))</f>
        <v/>
      </c>
      <c r="Q118" s="31" t="str">
        <f aca="false">IF(S118="","",IF(INDEX(Entities!$V$6:$V$205,S118)="","",INDEX(Entities!$V$6:$V$205,S118)))</f>
        <v/>
      </c>
      <c r="R118" s="0" t="str">
        <f aca="false">IFERROR(SMALL(Entities!$AR$6:$AR$205,113),"")</f>
        <v/>
      </c>
      <c r="S118" s="0" t="str">
        <f aca="false">IF(R118="","",MATCH(R118,Entities!$AR$6:$AR$205,0))</f>
        <v/>
      </c>
    </row>
    <row r="119" customFormat="false" ht="15" hidden="false" customHeight="false" outlineLevel="0" collapsed="false">
      <c r="A119" s="31" t="str">
        <f aca="false">IF(S119="","",IF(INDEX(Entities!$C$6:$C$205,S119)="","",INDEX(Entities!$C$6:$C$205,S119)))</f>
        <v/>
      </c>
      <c r="B119" s="31" t="str">
        <f aca="false">IF(S119="","",IF(INDEX(Entities!$B$6:$B$205,S119)="","",INDEX(Entities!$B$6:$B$205,S119)))</f>
        <v/>
      </c>
      <c r="C119" s="31" t="str">
        <f aca="false">IF(S119="","",IF(INDEX(Entities!$D$6:$D$205,S119)="","",INDEX(Entities!$D$6:$D$205,S119)))</f>
        <v/>
      </c>
      <c r="D119" s="32" t="str">
        <f aca="false">IF(S119="","",IF(INDEX(Entities!$I$6:$I$205,S119)="","",INDEX(Entities!$I$6:$I$205,S119)))</f>
        <v/>
      </c>
      <c r="E119" s="32" t="str">
        <f aca="false">IF(S119="","",IF(INDEX(Entities!$J$6:$J$205,S119)="","",INDEX(Entities!$J$6:$J$205,S119)))</f>
        <v/>
      </c>
      <c r="F119" s="32" t="str">
        <f aca="false">IF(S119="","",IF(INDEX(Entities!$K$6:$K$205,S119)="","",INDEX(Entities!$K$6:$K$205,S119)))</f>
        <v/>
      </c>
      <c r="G119" s="32" t="str">
        <f aca="false">IF(S119="","",IF(INDEX(Entities!$L$6:$L$205,S119)="","",INDEX(Entities!$L$6:$L$205,S119)))</f>
        <v/>
      </c>
      <c r="H119" s="32" t="str">
        <f aca="false">IF(S119="","",IF(INDEX(Entities!$M$6:$M$205,S119)="","",INDEX(Entities!$M$6:$M$205,S119)))</f>
        <v/>
      </c>
      <c r="I119" s="32" t="str">
        <f aca="false">IF(S119="","",IF(INDEX(Entities!$N$6:$N$205,S119)="","",INDEX(Entities!$N$6:$N$205,S119)))</f>
        <v/>
      </c>
      <c r="J119" s="32" t="str">
        <f aca="false">IF(S119="","",IF(INDEX(Entities!$O$6:$O$205,S119)="","",INDEX(Entities!$O$6:$O$205,S119)))</f>
        <v/>
      </c>
      <c r="K119" s="32" t="str">
        <f aca="false">IF(S119="","",IF(INDEX(Entities!$P$6:$P$205,S119)="","",INDEX(Entities!$P$6:$P$205,S119)))</f>
        <v/>
      </c>
      <c r="L119" s="32" t="str">
        <f aca="false">IF(S119="","",IF(INDEX(Entities!$Q$6:$Q$205,S119)="","",INDEX(Entities!$Q$6:$Q$205,S119)))</f>
        <v/>
      </c>
      <c r="M119" s="32" t="str">
        <f aca="false">IF(S119="","",IF(INDEX(Entities!$R$6:$R$205,S119)="","",INDEX(Entities!$R$6:$R$205,S119)))</f>
        <v/>
      </c>
      <c r="N119" s="32" t="str">
        <f aca="false">IF(S119="","",IF(INDEX(Entities!$S$6:$S$205,S119)="","",INDEX(Entities!$S$6:$S$205,S119)))</f>
        <v/>
      </c>
      <c r="O119" s="32" t="str">
        <f aca="false">IF(S119="","",IF(INDEX(Entities!$T$6:$T$205,S119)="","",INDEX(Entities!$T$6:$T$205,S119)))</f>
        <v/>
      </c>
      <c r="P119" s="32" t="str">
        <f aca="false">IF(S119="","",IF(INDEX(Entities!$U$6:$U$205,S119)="","",INDEX(Entities!$U$6:$U$205,S119)))</f>
        <v/>
      </c>
      <c r="Q119" s="31" t="str">
        <f aca="false">IF(S119="","",IF(INDEX(Entities!$V$6:$V$205,S119)="","",INDEX(Entities!$V$6:$V$205,S119)))</f>
        <v/>
      </c>
      <c r="R119" s="0" t="str">
        <f aca="false">IFERROR(SMALL(Entities!$AR$6:$AR$205,114),"")</f>
        <v/>
      </c>
      <c r="S119" s="0" t="str">
        <f aca="false">IF(R119="","",MATCH(R119,Entities!$AR$6:$AR$205,0))</f>
        <v/>
      </c>
    </row>
    <row r="120" customFormat="false" ht="15" hidden="false" customHeight="false" outlineLevel="0" collapsed="false">
      <c r="A120" s="31" t="str">
        <f aca="false">IF(S120="","",IF(INDEX(Entities!$C$6:$C$205,S120)="","",INDEX(Entities!$C$6:$C$205,S120)))</f>
        <v/>
      </c>
      <c r="B120" s="31" t="str">
        <f aca="false">IF(S120="","",IF(INDEX(Entities!$B$6:$B$205,S120)="","",INDEX(Entities!$B$6:$B$205,S120)))</f>
        <v/>
      </c>
      <c r="C120" s="31" t="str">
        <f aca="false">IF(S120="","",IF(INDEX(Entities!$D$6:$D$205,S120)="","",INDEX(Entities!$D$6:$D$205,S120)))</f>
        <v/>
      </c>
      <c r="D120" s="32" t="str">
        <f aca="false">IF(S120="","",IF(INDEX(Entities!$I$6:$I$205,S120)="","",INDEX(Entities!$I$6:$I$205,S120)))</f>
        <v/>
      </c>
      <c r="E120" s="32" t="str">
        <f aca="false">IF(S120="","",IF(INDEX(Entities!$J$6:$J$205,S120)="","",INDEX(Entities!$J$6:$J$205,S120)))</f>
        <v/>
      </c>
      <c r="F120" s="32" t="str">
        <f aca="false">IF(S120="","",IF(INDEX(Entities!$K$6:$K$205,S120)="","",INDEX(Entities!$K$6:$K$205,S120)))</f>
        <v/>
      </c>
      <c r="G120" s="32" t="str">
        <f aca="false">IF(S120="","",IF(INDEX(Entities!$L$6:$L$205,S120)="","",INDEX(Entities!$L$6:$L$205,S120)))</f>
        <v/>
      </c>
      <c r="H120" s="32" t="str">
        <f aca="false">IF(S120="","",IF(INDEX(Entities!$M$6:$M$205,S120)="","",INDEX(Entities!$M$6:$M$205,S120)))</f>
        <v/>
      </c>
      <c r="I120" s="32" t="str">
        <f aca="false">IF(S120="","",IF(INDEX(Entities!$N$6:$N$205,S120)="","",INDEX(Entities!$N$6:$N$205,S120)))</f>
        <v/>
      </c>
      <c r="J120" s="32" t="str">
        <f aca="false">IF(S120="","",IF(INDEX(Entities!$O$6:$O$205,S120)="","",INDEX(Entities!$O$6:$O$205,S120)))</f>
        <v/>
      </c>
      <c r="K120" s="32" t="str">
        <f aca="false">IF(S120="","",IF(INDEX(Entities!$P$6:$P$205,S120)="","",INDEX(Entities!$P$6:$P$205,S120)))</f>
        <v/>
      </c>
      <c r="L120" s="32" t="str">
        <f aca="false">IF(S120="","",IF(INDEX(Entities!$Q$6:$Q$205,S120)="","",INDEX(Entities!$Q$6:$Q$205,S120)))</f>
        <v/>
      </c>
      <c r="M120" s="32" t="str">
        <f aca="false">IF(S120="","",IF(INDEX(Entities!$R$6:$R$205,S120)="","",INDEX(Entities!$R$6:$R$205,S120)))</f>
        <v/>
      </c>
      <c r="N120" s="32" t="str">
        <f aca="false">IF(S120="","",IF(INDEX(Entities!$S$6:$S$205,S120)="","",INDEX(Entities!$S$6:$S$205,S120)))</f>
        <v/>
      </c>
      <c r="O120" s="32" t="str">
        <f aca="false">IF(S120="","",IF(INDEX(Entities!$T$6:$T$205,S120)="","",INDEX(Entities!$T$6:$T$205,S120)))</f>
        <v/>
      </c>
      <c r="P120" s="32" t="str">
        <f aca="false">IF(S120="","",IF(INDEX(Entities!$U$6:$U$205,S120)="","",INDEX(Entities!$U$6:$U$205,S120)))</f>
        <v/>
      </c>
      <c r="Q120" s="31" t="str">
        <f aca="false">IF(S120="","",IF(INDEX(Entities!$V$6:$V$205,S120)="","",INDEX(Entities!$V$6:$V$205,S120)))</f>
        <v/>
      </c>
      <c r="R120" s="0" t="str">
        <f aca="false">IFERROR(SMALL(Entities!$AR$6:$AR$205,115),"")</f>
        <v/>
      </c>
      <c r="S120" s="0" t="str">
        <f aca="false">IF(R120="","",MATCH(R120,Entities!$AR$6:$AR$205,0))</f>
        <v/>
      </c>
    </row>
    <row r="121" customFormat="false" ht="15" hidden="false" customHeight="false" outlineLevel="0" collapsed="false">
      <c r="A121" s="31" t="str">
        <f aca="false">IF(S121="","",IF(INDEX(Entities!$C$6:$C$205,S121)="","",INDEX(Entities!$C$6:$C$205,S121)))</f>
        <v/>
      </c>
      <c r="B121" s="31" t="str">
        <f aca="false">IF(S121="","",IF(INDEX(Entities!$B$6:$B$205,S121)="","",INDEX(Entities!$B$6:$B$205,S121)))</f>
        <v/>
      </c>
      <c r="C121" s="31" t="str">
        <f aca="false">IF(S121="","",IF(INDEX(Entities!$D$6:$D$205,S121)="","",INDEX(Entities!$D$6:$D$205,S121)))</f>
        <v/>
      </c>
      <c r="D121" s="32" t="str">
        <f aca="false">IF(S121="","",IF(INDEX(Entities!$I$6:$I$205,S121)="","",INDEX(Entities!$I$6:$I$205,S121)))</f>
        <v/>
      </c>
      <c r="E121" s="32" t="str">
        <f aca="false">IF(S121="","",IF(INDEX(Entities!$J$6:$J$205,S121)="","",INDEX(Entities!$J$6:$J$205,S121)))</f>
        <v/>
      </c>
      <c r="F121" s="32" t="str">
        <f aca="false">IF(S121="","",IF(INDEX(Entities!$K$6:$K$205,S121)="","",INDEX(Entities!$K$6:$K$205,S121)))</f>
        <v/>
      </c>
      <c r="G121" s="32" t="str">
        <f aca="false">IF(S121="","",IF(INDEX(Entities!$L$6:$L$205,S121)="","",INDEX(Entities!$L$6:$L$205,S121)))</f>
        <v/>
      </c>
      <c r="H121" s="32" t="str">
        <f aca="false">IF(S121="","",IF(INDEX(Entities!$M$6:$M$205,S121)="","",INDEX(Entities!$M$6:$M$205,S121)))</f>
        <v/>
      </c>
      <c r="I121" s="32" t="str">
        <f aca="false">IF(S121="","",IF(INDEX(Entities!$N$6:$N$205,S121)="","",INDEX(Entities!$N$6:$N$205,S121)))</f>
        <v/>
      </c>
      <c r="J121" s="32" t="str">
        <f aca="false">IF(S121="","",IF(INDEX(Entities!$O$6:$O$205,S121)="","",INDEX(Entities!$O$6:$O$205,S121)))</f>
        <v/>
      </c>
      <c r="K121" s="32" t="str">
        <f aca="false">IF(S121="","",IF(INDEX(Entities!$P$6:$P$205,S121)="","",INDEX(Entities!$P$6:$P$205,S121)))</f>
        <v/>
      </c>
      <c r="L121" s="32" t="str">
        <f aca="false">IF(S121="","",IF(INDEX(Entities!$Q$6:$Q$205,S121)="","",INDEX(Entities!$Q$6:$Q$205,S121)))</f>
        <v/>
      </c>
      <c r="M121" s="32" t="str">
        <f aca="false">IF(S121="","",IF(INDEX(Entities!$R$6:$R$205,S121)="","",INDEX(Entities!$R$6:$R$205,S121)))</f>
        <v/>
      </c>
      <c r="N121" s="32" t="str">
        <f aca="false">IF(S121="","",IF(INDEX(Entities!$S$6:$S$205,S121)="","",INDEX(Entities!$S$6:$S$205,S121)))</f>
        <v/>
      </c>
      <c r="O121" s="32" t="str">
        <f aca="false">IF(S121="","",IF(INDEX(Entities!$T$6:$T$205,S121)="","",INDEX(Entities!$T$6:$T$205,S121)))</f>
        <v/>
      </c>
      <c r="P121" s="32" t="str">
        <f aca="false">IF(S121="","",IF(INDEX(Entities!$U$6:$U$205,S121)="","",INDEX(Entities!$U$6:$U$205,S121)))</f>
        <v/>
      </c>
      <c r="Q121" s="31" t="str">
        <f aca="false">IF(S121="","",IF(INDEX(Entities!$V$6:$V$205,S121)="","",INDEX(Entities!$V$6:$V$205,S121)))</f>
        <v/>
      </c>
      <c r="R121" s="0" t="str">
        <f aca="false">IFERROR(SMALL(Entities!$AR$6:$AR$205,116),"")</f>
        <v/>
      </c>
      <c r="S121" s="0" t="str">
        <f aca="false">IF(R121="","",MATCH(R121,Entities!$AR$6:$AR$205,0))</f>
        <v/>
      </c>
    </row>
    <row r="122" customFormat="false" ht="15" hidden="false" customHeight="false" outlineLevel="0" collapsed="false">
      <c r="A122" s="31" t="str">
        <f aca="false">IF(S122="","",IF(INDEX(Entities!$C$6:$C$205,S122)="","",INDEX(Entities!$C$6:$C$205,S122)))</f>
        <v/>
      </c>
      <c r="B122" s="31" t="str">
        <f aca="false">IF(S122="","",IF(INDEX(Entities!$B$6:$B$205,S122)="","",INDEX(Entities!$B$6:$B$205,S122)))</f>
        <v/>
      </c>
      <c r="C122" s="31" t="str">
        <f aca="false">IF(S122="","",IF(INDEX(Entities!$D$6:$D$205,S122)="","",INDEX(Entities!$D$6:$D$205,S122)))</f>
        <v/>
      </c>
      <c r="D122" s="32" t="str">
        <f aca="false">IF(S122="","",IF(INDEX(Entities!$I$6:$I$205,S122)="","",INDEX(Entities!$I$6:$I$205,S122)))</f>
        <v/>
      </c>
      <c r="E122" s="32" t="str">
        <f aca="false">IF(S122="","",IF(INDEX(Entities!$J$6:$J$205,S122)="","",INDEX(Entities!$J$6:$J$205,S122)))</f>
        <v/>
      </c>
      <c r="F122" s="32" t="str">
        <f aca="false">IF(S122="","",IF(INDEX(Entities!$K$6:$K$205,S122)="","",INDEX(Entities!$K$6:$K$205,S122)))</f>
        <v/>
      </c>
      <c r="G122" s="32" t="str">
        <f aca="false">IF(S122="","",IF(INDEX(Entities!$L$6:$L$205,S122)="","",INDEX(Entities!$L$6:$L$205,S122)))</f>
        <v/>
      </c>
      <c r="H122" s="32" t="str">
        <f aca="false">IF(S122="","",IF(INDEX(Entities!$M$6:$M$205,S122)="","",INDEX(Entities!$M$6:$M$205,S122)))</f>
        <v/>
      </c>
      <c r="I122" s="32" t="str">
        <f aca="false">IF(S122="","",IF(INDEX(Entities!$N$6:$N$205,S122)="","",INDEX(Entities!$N$6:$N$205,S122)))</f>
        <v/>
      </c>
      <c r="J122" s="32" t="str">
        <f aca="false">IF(S122="","",IF(INDEX(Entities!$O$6:$O$205,S122)="","",INDEX(Entities!$O$6:$O$205,S122)))</f>
        <v/>
      </c>
      <c r="K122" s="32" t="str">
        <f aca="false">IF(S122="","",IF(INDEX(Entities!$P$6:$P$205,S122)="","",INDEX(Entities!$P$6:$P$205,S122)))</f>
        <v/>
      </c>
      <c r="L122" s="32" t="str">
        <f aca="false">IF(S122="","",IF(INDEX(Entities!$Q$6:$Q$205,S122)="","",INDEX(Entities!$Q$6:$Q$205,S122)))</f>
        <v/>
      </c>
      <c r="M122" s="32" t="str">
        <f aca="false">IF(S122="","",IF(INDEX(Entities!$R$6:$R$205,S122)="","",INDEX(Entities!$R$6:$R$205,S122)))</f>
        <v/>
      </c>
      <c r="N122" s="32" t="str">
        <f aca="false">IF(S122="","",IF(INDEX(Entities!$S$6:$S$205,S122)="","",INDEX(Entities!$S$6:$S$205,S122)))</f>
        <v/>
      </c>
      <c r="O122" s="32" t="str">
        <f aca="false">IF(S122="","",IF(INDEX(Entities!$T$6:$T$205,S122)="","",INDEX(Entities!$T$6:$T$205,S122)))</f>
        <v/>
      </c>
      <c r="P122" s="32" t="str">
        <f aca="false">IF(S122="","",IF(INDEX(Entities!$U$6:$U$205,S122)="","",INDEX(Entities!$U$6:$U$205,S122)))</f>
        <v/>
      </c>
      <c r="Q122" s="31" t="str">
        <f aca="false">IF(S122="","",IF(INDEX(Entities!$V$6:$V$205,S122)="","",INDEX(Entities!$V$6:$V$205,S122)))</f>
        <v/>
      </c>
      <c r="R122" s="0" t="str">
        <f aca="false">IFERROR(SMALL(Entities!$AR$6:$AR$205,117),"")</f>
        <v/>
      </c>
      <c r="S122" s="0" t="str">
        <f aca="false">IF(R122="","",MATCH(R122,Entities!$AR$6:$AR$205,0))</f>
        <v/>
      </c>
    </row>
    <row r="123" customFormat="false" ht="15" hidden="false" customHeight="false" outlineLevel="0" collapsed="false">
      <c r="A123" s="31" t="str">
        <f aca="false">IF(S123="","",IF(INDEX(Entities!$C$6:$C$205,S123)="","",INDEX(Entities!$C$6:$C$205,S123)))</f>
        <v/>
      </c>
      <c r="B123" s="31" t="str">
        <f aca="false">IF(S123="","",IF(INDEX(Entities!$B$6:$B$205,S123)="","",INDEX(Entities!$B$6:$B$205,S123)))</f>
        <v/>
      </c>
      <c r="C123" s="31" t="str">
        <f aca="false">IF(S123="","",IF(INDEX(Entities!$D$6:$D$205,S123)="","",INDEX(Entities!$D$6:$D$205,S123)))</f>
        <v/>
      </c>
      <c r="D123" s="32" t="str">
        <f aca="false">IF(S123="","",IF(INDEX(Entities!$I$6:$I$205,S123)="","",INDEX(Entities!$I$6:$I$205,S123)))</f>
        <v/>
      </c>
      <c r="E123" s="32" t="str">
        <f aca="false">IF(S123="","",IF(INDEX(Entities!$J$6:$J$205,S123)="","",INDEX(Entities!$J$6:$J$205,S123)))</f>
        <v/>
      </c>
      <c r="F123" s="32" t="str">
        <f aca="false">IF(S123="","",IF(INDEX(Entities!$K$6:$K$205,S123)="","",INDEX(Entities!$K$6:$K$205,S123)))</f>
        <v/>
      </c>
      <c r="G123" s="32" t="str">
        <f aca="false">IF(S123="","",IF(INDEX(Entities!$L$6:$L$205,S123)="","",INDEX(Entities!$L$6:$L$205,S123)))</f>
        <v/>
      </c>
      <c r="H123" s="32" t="str">
        <f aca="false">IF(S123="","",IF(INDEX(Entities!$M$6:$M$205,S123)="","",INDEX(Entities!$M$6:$M$205,S123)))</f>
        <v/>
      </c>
      <c r="I123" s="32" t="str">
        <f aca="false">IF(S123="","",IF(INDEX(Entities!$N$6:$N$205,S123)="","",INDEX(Entities!$N$6:$N$205,S123)))</f>
        <v/>
      </c>
      <c r="J123" s="32" t="str">
        <f aca="false">IF(S123="","",IF(INDEX(Entities!$O$6:$O$205,S123)="","",INDEX(Entities!$O$6:$O$205,S123)))</f>
        <v/>
      </c>
      <c r="K123" s="32" t="str">
        <f aca="false">IF(S123="","",IF(INDEX(Entities!$P$6:$P$205,S123)="","",INDEX(Entities!$P$6:$P$205,S123)))</f>
        <v/>
      </c>
      <c r="L123" s="32" t="str">
        <f aca="false">IF(S123="","",IF(INDEX(Entities!$Q$6:$Q$205,S123)="","",INDEX(Entities!$Q$6:$Q$205,S123)))</f>
        <v/>
      </c>
      <c r="M123" s="32" t="str">
        <f aca="false">IF(S123="","",IF(INDEX(Entities!$R$6:$R$205,S123)="","",INDEX(Entities!$R$6:$R$205,S123)))</f>
        <v/>
      </c>
      <c r="N123" s="32" t="str">
        <f aca="false">IF(S123="","",IF(INDEX(Entities!$S$6:$S$205,S123)="","",INDEX(Entities!$S$6:$S$205,S123)))</f>
        <v/>
      </c>
      <c r="O123" s="32" t="str">
        <f aca="false">IF(S123="","",IF(INDEX(Entities!$T$6:$T$205,S123)="","",INDEX(Entities!$T$6:$T$205,S123)))</f>
        <v/>
      </c>
      <c r="P123" s="32" t="str">
        <f aca="false">IF(S123="","",IF(INDEX(Entities!$U$6:$U$205,S123)="","",INDEX(Entities!$U$6:$U$205,S123)))</f>
        <v/>
      </c>
      <c r="Q123" s="31" t="str">
        <f aca="false">IF(S123="","",IF(INDEX(Entities!$V$6:$V$205,S123)="","",INDEX(Entities!$V$6:$V$205,S123)))</f>
        <v/>
      </c>
      <c r="R123" s="0" t="str">
        <f aca="false">IFERROR(SMALL(Entities!$AR$6:$AR$205,118),"")</f>
        <v/>
      </c>
      <c r="S123" s="0" t="str">
        <f aca="false">IF(R123="","",MATCH(R123,Entities!$AR$6:$AR$205,0))</f>
        <v/>
      </c>
    </row>
    <row r="124" customFormat="false" ht="15" hidden="false" customHeight="false" outlineLevel="0" collapsed="false">
      <c r="A124" s="31" t="str">
        <f aca="false">IF(S124="","",IF(INDEX(Entities!$C$6:$C$205,S124)="","",INDEX(Entities!$C$6:$C$205,S124)))</f>
        <v/>
      </c>
      <c r="B124" s="31" t="str">
        <f aca="false">IF(S124="","",IF(INDEX(Entities!$B$6:$B$205,S124)="","",INDEX(Entities!$B$6:$B$205,S124)))</f>
        <v/>
      </c>
      <c r="C124" s="31" t="str">
        <f aca="false">IF(S124="","",IF(INDEX(Entities!$D$6:$D$205,S124)="","",INDEX(Entities!$D$6:$D$205,S124)))</f>
        <v/>
      </c>
      <c r="D124" s="32" t="str">
        <f aca="false">IF(S124="","",IF(INDEX(Entities!$I$6:$I$205,S124)="","",INDEX(Entities!$I$6:$I$205,S124)))</f>
        <v/>
      </c>
      <c r="E124" s="32" t="str">
        <f aca="false">IF(S124="","",IF(INDEX(Entities!$J$6:$J$205,S124)="","",INDEX(Entities!$J$6:$J$205,S124)))</f>
        <v/>
      </c>
      <c r="F124" s="32" t="str">
        <f aca="false">IF(S124="","",IF(INDEX(Entities!$K$6:$K$205,S124)="","",INDEX(Entities!$K$6:$K$205,S124)))</f>
        <v/>
      </c>
      <c r="G124" s="32" t="str">
        <f aca="false">IF(S124="","",IF(INDEX(Entities!$L$6:$L$205,S124)="","",INDEX(Entities!$L$6:$L$205,S124)))</f>
        <v/>
      </c>
      <c r="H124" s="32" t="str">
        <f aca="false">IF(S124="","",IF(INDEX(Entities!$M$6:$M$205,S124)="","",INDEX(Entities!$M$6:$M$205,S124)))</f>
        <v/>
      </c>
      <c r="I124" s="32" t="str">
        <f aca="false">IF(S124="","",IF(INDEX(Entities!$N$6:$N$205,S124)="","",INDEX(Entities!$N$6:$N$205,S124)))</f>
        <v/>
      </c>
      <c r="J124" s="32" t="str">
        <f aca="false">IF(S124="","",IF(INDEX(Entities!$O$6:$O$205,S124)="","",INDEX(Entities!$O$6:$O$205,S124)))</f>
        <v/>
      </c>
      <c r="K124" s="32" t="str">
        <f aca="false">IF(S124="","",IF(INDEX(Entities!$P$6:$P$205,S124)="","",INDEX(Entities!$P$6:$P$205,S124)))</f>
        <v/>
      </c>
      <c r="L124" s="32" t="str">
        <f aca="false">IF(S124="","",IF(INDEX(Entities!$Q$6:$Q$205,S124)="","",INDEX(Entities!$Q$6:$Q$205,S124)))</f>
        <v/>
      </c>
      <c r="M124" s="32" t="str">
        <f aca="false">IF(S124="","",IF(INDEX(Entities!$R$6:$R$205,S124)="","",INDEX(Entities!$R$6:$R$205,S124)))</f>
        <v/>
      </c>
      <c r="N124" s="32" t="str">
        <f aca="false">IF(S124="","",IF(INDEX(Entities!$S$6:$S$205,S124)="","",INDEX(Entities!$S$6:$S$205,S124)))</f>
        <v/>
      </c>
      <c r="O124" s="32" t="str">
        <f aca="false">IF(S124="","",IF(INDEX(Entities!$T$6:$T$205,S124)="","",INDEX(Entities!$T$6:$T$205,S124)))</f>
        <v/>
      </c>
      <c r="P124" s="32" t="str">
        <f aca="false">IF(S124="","",IF(INDEX(Entities!$U$6:$U$205,S124)="","",INDEX(Entities!$U$6:$U$205,S124)))</f>
        <v/>
      </c>
      <c r="Q124" s="31" t="str">
        <f aca="false">IF(S124="","",IF(INDEX(Entities!$V$6:$V$205,S124)="","",INDEX(Entities!$V$6:$V$205,S124)))</f>
        <v/>
      </c>
      <c r="R124" s="0" t="str">
        <f aca="false">IFERROR(SMALL(Entities!$AR$6:$AR$205,119),"")</f>
        <v/>
      </c>
      <c r="S124" s="0" t="str">
        <f aca="false">IF(R124="","",MATCH(R124,Entities!$AR$6:$AR$205,0))</f>
        <v/>
      </c>
    </row>
    <row r="125" customFormat="false" ht="15" hidden="false" customHeight="false" outlineLevel="0" collapsed="false">
      <c r="A125" s="31" t="str">
        <f aca="false">IF(S125="","",IF(INDEX(Entities!$C$6:$C$205,S125)="","",INDEX(Entities!$C$6:$C$205,S125)))</f>
        <v/>
      </c>
      <c r="B125" s="31" t="str">
        <f aca="false">IF(S125="","",IF(INDEX(Entities!$B$6:$B$205,S125)="","",INDEX(Entities!$B$6:$B$205,S125)))</f>
        <v/>
      </c>
      <c r="C125" s="31" t="str">
        <f aca="false">IF(S125="","",IF(INDEX(Entities!$D$6:$D$205,S125)="","",INDEX(Entities!$D$6:$D$205,S125)))</f>
        <v/>
      </c>
      <c r="D125" s="32" t="str">
        <f aca="false">IF(S125="","",IF(INDEX(Entities!$I$6:$I$205,S125)="","",INDEX(Entities!$I$6:$I$205,S125)))</f>
        <v/>
      </c>
      <c r="E125" s="32" t="str">
        <f aca="false">IF(S125="","",IF(INDEX(Entities!$J$6:$J$205,S125)="","",INDEX(Entities!$J$6:$J$205,S125)))</f>
        <v/>
      </c>
      <c r="F125" s="32" t="str">
        <f aca="false">IF(S125="","",IF(INDEX(Entities!$K$6:$K$205,S125)="","",INDEX(Entities!$K$6:$K$205,S125)))</f>
        <v/>
      </c>
      <c r="G125" s="32" t="str">
        <f aca="false">IF(S125="","",IF(INDEX(Entities!$L$6:$L$205,S125)="","",INDEX(Entities!$L$6:$L$205,S125)))</f>
        <v/>
      </c>
      <c r="H125" s="32" t="str">
        <f aca="false">IF(S125="","",IF(INDEX(Entities!$M$6:$M$205,S125)="","",INDEX(Entities!$M$6:$M$205,S125)))</f>
        <v/>
      </c>
      <c r="I125" s="32" t="str">
        <f aca="false">IF(S125="","",IF(INDEX(Entities!$N$6:$N$205,S125)="","",INDEX(Entities!$N$6:$N$205,S125)))</f>
        <v/>
      </c>
      <c r="J125" s="32" t="str">
        <f aca="false">IF(S125="","",IF(INDEX(Entities!$O$6:$O$205,S125)="","",INDEX(Entities!$O$6:$O$205,S125)))</f>
        <v/>
      </c>
      <c r="K125" s="32" t="str">
        <f aca="false">IF(S125="","",IF(INDEX(Entities!$P$6:$P$205,S125)="","",INDEX(Entities!$P$6:$P$205,S125)))</f>
        <v/>
      </c>
      <c r="L125" s="32" t="str">
        <f aca="false">IF(S125="","",IF(INDEX(Entities!$Q$6:$Q$205,S125)="","",INDEX(Entities!$Q$6:$Q$205,S125)))</f>
        <v/>
      </c>
      <c r="M125" s="32" t="str">
        <f aca="false">IF(S125="","",IF(INDEX(Entities!$R$6:$R$205,S125)="","",INDEX(Entities!$R$6:$R$205,S125)))</f>
        <v/>
      </c>
      <c r="N125" s="32" t="str">
        <f aca="false">IF(S125="","",IF(INDEX(Entities!$S$6:$S$205,S125)="","",INDEX(Entities!$S$6:$S$205,S125)))</f>
        <v/>
      </c>
      <c r="O125" s="32" t="str">
        <f aca="false">IF(S125="","",IF(INDEX(Entities!$T$6:$T$205,S125)="","",INDEX(Entities!$T$6:$T$205,S125)))</f>
        <v/>
      </c>
      <c r="P125" s="32" t="str">
        <f aca="false">IF(S125="","",IF(INDEX(Entities!$U$6:$U$205,S125)="","",INDEX(Entities!$U$6:$U$205,S125)))</f>
        <v/>
      </c>
      <c r="Q125" s="31" t="str">
        <f aca="false">IF(S125="","",IF(INDEX(Entities!$V$6:$V$205,S125)="","",INDEX(Entities!$V$6:$V$205,S125)))</f>
        <v/>
      </c>
      <c r="R125" s="0" t="str">
        <f aca="false">IFERROR(SMALL(Entities!$AR$6:$AR$205,120),"")</f>
        <v/>
      </c>
      <c r="S125" s="0" t="str">
        <f aca="false">IF(R125="","",MATCH(R125,Entities!$AR$6:$AR$205,0))</f>
        <v/>
      </c>
    </row>
    <row r="126" customFormat="false" ht="15" hidden="false" customHeight="false" outlineLevel="0" collapsed="false">
      <c r="A126" s="31" t="str">
        <f aca="false">IF(S126="","",IF(INDEX(Entities!$C$6:$C$205,S126)="","",INDEX(Entities!$C$6:$C$205,S126)))</f>
        <v/>
      </c>
      <c r="B126" s="31" t="str">
        <f aca="false">IF(S126="","",IF(INDEX(Entities!$B$6:$B$205,S126)="","",INDEX(Entities!$B$6:$B$205,S126)))</f>
        <v/>
      </c>
      <c r="C126" s="31" t="str">
        <f aca="false">IF(S126="","",IF(INDEX(Entities!$D$6:$D$205,S126)="","",INDEX(Entities!$D$6:$D$205,S126)))</f>
        <v/>
      </c>
      <c r="D126" s="32" t="str">
        <f aca="false">IF(S126="","",IF(INDEX(Entities!$I$6:$I$205,S126)="","",INDEX(Entities!$I$6:$I$205,S126)))</f>
        <v/>
      </c>
      <c r="E126" s="32" t="str">
        <f aca="false">IF(S126="","",IF(INDEX(Entities!$J$6:$J$205,S126)="","",INDEX(Entities!$J$6:$J$205,S126)))</f>
        <v/>
      </c>
      <c r="F126" s="32" t="str">
        <f aca="false">IF(S126="","",IF(INDEX(Entities!$K$6:$K$205,S126)="","",INDEX(Entities!$K$6:$K$205,S126)))</f>
        <v/>
      </c>
      <c r="G126" s="32" t="str">
        <f aca="false">IF(S126="","",IF(INDEX(Entities!$L$6:$L$205,S126)="","",INDEX(Entities!$L$6:$L$205,S126)))</f>
        <v/>
      </c>
      <c r="H126" s="32" t="str">
        <f aca="false">IF(S126="","",IF(INDEX(Entities!$M$6:$M$205,S126)="","",INDEX(Entities!$M$6:$M$205,S126)))</f>
        <v/>
      </c>
      <c r="I126" s="32" t="str">
        <f aca="false">IF(S126="","",IF(INDEX(Entities!$N$6:$N$205,S126)="","",INDEX(Entities!$N$6:$N$205,S126)))</f>
        <v/>
      </c>
      <c r="J126" s="32" t="str">
        <f aca="false">IF(S126="","",IF(INDEX(Entities!$O$6:$O$205,S126)="","",INDEX(Entities!$O$6:$O$205,S126)))</f>
        <v/>
      </c>
      <c r="K126" s="32" t="str">
        <f aca="false">IF(S126="","",IF(INDEX(Entities!$P$6:$P$205,S126)="","",INDEX(Entities!$P$6:$P$205,S126)))</f>
        <v/>
      </c>
      <c r="L126" s="32" t="str">
        <f aca="false">IF(S126="","",IF(INDEX(Entities!$Q$6:$Q$205,S126)="","",INDEX(Entities!$Q$6:$Q$205,S126)))</f>
        <v/>
      </c>
      <c r="M126" s="32" t="str">
        <f aca="false">IF(S126="","",IF(INDEX(Entities!$R$6:$R$205,S126)="","",INDEX(Entities!$R$6:$R$205,S126)))</f>
        <v/>
      </c>
      <c r="N126" s="32" t="str">
        <f aca="false">IF(S126="","",IF(INDEX(Entities!$S$6:$S$205,S126)="","",INDEX(Entities!$S$6:$S$205,S126)))</f>
        <v/>
      </c>
      <c r="O126" s="32" t="str">
        <f aca="false">IF(S126="","",IF(INDEX(Entities!$T$6:$T$205,S126)="","",INDEX(Entities!$T$6:$T$205,S126)))</f>
        <v/>
      </c>
      <c r="P126" s="32" t="str">
        <f aca="false">IF(S126="","",IF(INDEX(Entities!$U$6:$U$205,S126)="","",INDEX(Entities!$U$6:$U$205,S126)))</f>
        <v/>
      </c>
      <c r="Q126" s="31" t="str">
        <f aca="false">IF(S126="","",IF(INDEX(Entities!$V$6:$V$205,S126)="","",INDEX(Entities!$V$6:$V$205,S126)))</f>
        <v/>
      </c>
      <c r="R126" s="0" t="str">
        <f aca="false">IFERROR(SMALL(Entities!$AR$6:$AR$205,121),"")</f>
        <v/>
      </c>
      <c r="S126" s="0" t="str">
        <f aca="false">IF(R126="","",MATCH(R126,Entities!$AR$6:$AR$205,0))</f>
        <v/>
      </c>
    </row>
    <row r="127" customFormat="false" ht="15" hidden="false" customHeight="false" outlineLevel="0" collapsed="false">
      <c r="A127" s="31" t="str">
        <f aca="false">IF(S127="","",IF(INDEX(Entities!$C$6:$C$205,S127)="","",INDEX(Entities!$C$6:$C$205,S127)))</f>
        <v/>
      </c>
      <c r="B127" s="31" t="str">
        <f aca="false">IF(S127="","",IF(INDEX(Entities!$B$6:$B$205,S127)="","",INDEX(Entities!$B$6:$B$205,S127)))</f>
        <v/>
      </c>
      <c r="C127" s="31" t="str">
        <f aca="false">IF(S127="","",IF(INDEX(Entities!$D$6:$D$205,S127)="","",INDEX(Entities!$D$6:$D$205,S127)))</f>
        <v/>
      </c>
      <c r="D127" s="32" t="str">
        <f aca="false">IF(S127="","",IF(INDEX(Entities!$I$6:$I$205,S127)="","",INDEX(Entities!$I$6:$I$205,S127)))</f>
        <v/>
      </c>
      <c r="E127" s="32" t="str">
        <f aca="false">IF(S127="","",IF(INDEX(Entities!$J$6:$J$205,S127)="","",INDEX(Entities!$J$6:$J$205,S127)))</f>
        <v/>
      </c>
      <c r="F127" s="32" t="str">
        <f aca="false">IF(S127="","",IF(INDEX(Entities!$K$6:$K$205,S127)="","",INDEX(Entities!$K$6:$K$205,S127)))</f>
        <v/>
      </c>
      <c r="G127" s="32" t="str">
        <f aca="false">IF(S127="","",IF(INDEX(Entities!$L$6:$L$205,S127)="","",INDEX(Entities!$L$6:$L$205,S127)))</f>
        <v/>
      </c>
      <c r="H127" s="32" t="str">
        <f aca="false">IF(S127="","",IF(INDEX(Entities!$M$6:$M$205,S127)="","",INDEX(Entities!$M$6:$M$205,S127)))</f>
        <v/>
      </c>
      <c r="I127" s="32" t="str">
        <f aca="false">IF(S127="","",IF(INDEX(Entities!$N$6:$N$205,S127)="","",INDEX(Entities!$N$6:$N$205,S127)))</f>
        <v/>
      </c>
      <c r="J127" s="32" t="str">
        <f aca="false">IF(S127="","",IF(INDEX(Entities!$O$6:$O$205,S127)="","",INDEX(Entities!$O$6:$O$205,S127)))</f>
        <v/>
      </c>
      <c r="K127" s="32" t="str">
        <f aca="false">IF(S127="","",IF(INDEX(Entities!$P$6:$P$205,S127)="","",INDEX(Entities!$P$6:$P$205,S127)))</f>
        <v/>
      </c>
      <c r="L127" s="32" t="str">
        <f aca="false">IF(S127="","",IF(INDEX(Entities!$Q$6:$Q$205,S127)="","",INDEX(Entities!$Q$6:$Q$205,S127)))</f>
        <v/>
      </c>
      <c r="M127" s="32" t="str">
        <f aca="false">IF(S127="","",IF(INDEX(Entities!$R$6:$R$205,S127)="","",INDEX(Entities!$R$6:$R$205,S127)))</f>
        <v/>
      </c>
      <c r="N127" s="32" t="str">
        <f aca="false">IF(S127="","",IF(INDEX(Entities!$S$6:$S$205,S127)="","",INDEX(Entities!$S$6:$S$205,S127)))</f>
        <v/>
      </c>
      <c r="O127" s="32" t="str">
        <f aca="false">IF(S127="","",IF(INDEX(Entities!$T$6:$T$205,S127)="","",INDEX(Entities!$T$6:$T$205,S127)))</f>
        <v/>
      </c>
      <c r="P127" s="32" t="str">
        <f aca="false">IF(S127="","",IF(INDEX(Entities!$U$6:$U$205,S127)="","",INDEX(Entities!$U$6:$U$205,S127)))</f>
        <v/>
      </c>
      <c r="Q127" s="31" t="str">
        <f aca="false">IF(S127="","",IF(INDEX(Entities!$V$6:$V$205,S127)="","",INDEX(Entities!$V$6:$V$205,S127)))</f>
        <v/>
      </c>
      <c r="R127" s="0" t="str">
        <f aca="false">IFERROR(SMALL(Entities!$AR$6:$AR$205,122),"")</f>
        <v/>
      </c>
      <c r="S127" s="0" t="str">
        <f aca="false">IF(R127="","",MATCH(R127,Entities!$AR$6:$AR$205,0))</f>
        <v/>
      </c>
    </row>
    <row r="128" customFormat="false" ht="15" hidden="false" customHeight="false" outlineLevel="0" collapsed="false">
      <c r="A128" s="31" t="str">
        <f aca="false">IF(S128="","",IF(INDEX(Entities!$C$6:$C$205,S128)="","",INDEX(Entities!$C$6:$C$205,S128)))</f>
        <v/>
      </c>
      <c r="B128" s="31" t="str">
        <f aca="false">IF(S128="","",IF(INDEX(Entities!$B$6:$B$205,S128)="","",INDEX(Entities!$B$6:$B$205,S128)))</f>
        <v/>
      </c>
      <c r="C128" s="31" t="str">
        <f aca="false">IF(S128="","",IF(INDEX(Entities!$D$6:$D$205,S128)="","",INDEX(Entities!$D$6:$D$205,S128)))</f>
        <v/>
      </c>
      <c r="D128" s="32" t="str">
        <f aca="false">IF(S128="","",IF(INDEX(Entities!$I$6:$I$205,S128)="","",INDEX(Entities!$I$6:$I$205,S128)))</f>
        <v/>
      </c>
      <c r="E128" s="32" t="str">
        <f aca="false">IF(S128="","",IF(INDEX(Entities!$J$6:$J$205,S128)="","",INDEX(Entities!$J$6:$J$205,S128)))</f>
        <v/>
      </c>
      <c r="F128" s="32" t="str">
        <f aca="false">IF(S128="","",IF(INDEX(Entities!$K$6:$K$205,S128)="","",INDEX(Entities!$K$6:$K$205,S128)))</f>
        <v/>
      </c>
      <c r="G128" s="32" t="str">
        <f aca="false">IF(S128="","",IF(INDEX(Entities!$L$6:$L$205,S128)="","",INDEX(Entities!$L$6:$L$205,S128)))</f>
        <v/>
      </c>
      <c r="H128" s="32" t="str">
        <f aca="false">IF(S128="","",IF(INDEX(Entities!$M$6:$M$205,S128)="","",INDEX(Entities!$M$6:$M$205,S128)))</f>
        <v/>
      </c>
      <c r="I128" s="32" t="str">
        <f aca="false">IF(S128="","",IF(INDEX(Entities!$N$6:$N$205,S128)="","",INDEX(Entities!$N$6:$N$205,S128)))</f>
        <v/>
      </c>
      <c r="J128" s="32" t="str">
        <f aca="false">IF(S128="","",IF(INDEX(Entities!$O$6:$O$205,S128)="","",INDEX(Entities!$O$6:$O$205,S128)))</f>
        <v/>
      </c>
      <c r="K128" s="32" t="str">
        <f aca="false">IF(S128="","",IF(INDEX(Entities!$P$6:$P$205,S128)="","",INDEX(Entities!$P$6:$P$205,S128)))</f>
        <v/>
      </c>
      <c r="L128" s="32" t="str">
        <f aca="false">IF(S128="","",IF(INDEX(Entities!$Q$6:$Q$205,S128)="","",INDEX(Entities!$Q$6:$Q$205,S128)))</f>
        <v/>
      </c>
      <c r="M128" s="32" t="str">
        <f aca="false">IF(S128="","",IF(INDEX(Entities!$R$6:$R$205,S128)="","",INDEX(Entities!$R$6:$R$205,S128)))</f>
        <v/>
      </c>
      <c r="N128" s="32" t="str">
        <f aca="false">IF(S128="","",IF(INDEX(Entities!$S$6:$S$205,S128)="","",INDEX(Entities!$S$6:$S$205,S128)))</f>
        <v/>
      </c>
      <c r="O128" s="32" t="str">
        <f aca="false">IF(S128="","",IF(INDEX(Entities!$T$6:$T$205,S128)="","",INDEX(Entities!$T$6:$T$205,S128)))</f>
        <v/>
      </c>
      <c r="P128" s="32" t="str">
        <f aca="false">IF(S128="","",IF(INDEX(Entities!$U$6:$U$205,S128)="","",INDEX(Entities!$U$6:$U$205,S128)))</f>
        <v/>
      </c>
      <c r="Q128" s="31" t="str">
        <f aca="false">IF(S128="","",IF(INDEX(Entities!$V$6:$V$205,S128)="","",INDEX(Entities!$V$6:$V$205,S128)))</f>
        <v/>
      </c>
      <c r="R128" s="0" t="str">
        <f aca="false">IFERROR(SMALL(Entities!$AR$6:$AR$205,123),"")</f>
        <v/>
      </c>
      <c r="S128" s="0" t="str">
        <f aca="false">IF(R128="","",MATCH(R128,Entities!$AR$6:$AR$205,0))</f>
        <v/>
      </c>
    </row>
    <row r="129" customFormat="false" ht="15" hidden="false" customHeight="false" outlineLevel="0" collapsed="false">
      <c r="A129" s="31" t="str">
        <f aca="false">IF(S129="","",IF(INDEX(Entities!$C$6:$C$205,S129)="","",INDEX(Entities!$C$6:$C$205,S129)))</f>
        <v/>
      </c>
      <c r="B129" s="31" t="str">
        <f aca="false">IF(S129="","",IF(INDEX(Entities!$B$6:$B$205,S129)="","",INDEX(Entities!$B$6:$B$205,S129)))</f>
        <v/>
      </c>
      <c r="C129" s="31" t="str">
        <f aca="false">IF(S129="","",IF(INDEX(Entities!$D$6:$D$205,S129)="","",INDEX(Entities!$D$6:$D$205,S129)))</f>
        <v/>
      </c>
      <c r="D129" s="32" t="str">
        <f aca="false">IF(S129="","",IF(INDEX(Entities!$I$6:$I$205,S129)="","",INDEX(Entities!$I$6:$I$205,S129)))</f>
        <v/>
      </c>
      <c r="E129" s="32" t="str">
        <f aca="false">IF(S129="","",IF(INDEX(Entities!$J$6:$J$205,S129)="","",INDEX(Entities!$J$6:$J$205,S129)))</f>
        <v/>
      </c>
      <c r="F129" s="32" t="str">
        <f aca="false">IF(S129="","",IF(INDEX(Entities!$K$6:$K$205,S129)="","",INDEX(Entities!$K$6:$K$205,S129)))</f>
        <v/>
      </c>
      <c r="G129" s="32" t="str">
        <f aca="false">IF(S129="","",IF(INDEX(Entities!$L$6:$L$205,S129)="","",INDEX(Entities!$L$6:$L$205,S129)))</f>
        <v/>
      </c>
      <c r="H129" s="32" t="str">
        <f aca="false">IF(S129="","",IF(INDEX(Entities!$M$6:$M$205,S129)="","",INDEX(Entities!$M$6:$M$205,S129)))</f>
        <v/>
      </c>
      <c r="I129" s="32" t="str">
        <f aca="false">IF(S129="","",IF(INDEX(Entities!$N$6:$N$205,S129)="","",INDEX(Entities!$N$6:$N$205,S129)))</f>
        <v/>
      </c>
      <c r="J129" s="32" t="str">
        <f aca="false">IF(S129="","",IF(INDEX(Entities!$O$6:$O$205,S129)="","",INDEX(Entities!$O$6:$O$205,S129)))</f>
        <v/>
      </c>
      <c r="K129" s="32" t="str">
        <f aca="false">IF(S129="","",IF(INDEX(Entities!$P$6:$P$205,S129)="","",INDEX(Entities!$P$6:$P$205,S129)))</f>
        <v/>
      </c>
      <c r="L129" s="32" t="str">
        <f aca="false">IF(S129="","",IF(INDEX(Entities!$Q$6:$Q$205,S129)="","",INDEX(Entities!$Q$6:$Q$205,S129)))</f>
        <v/>
      </c>
      <c r="M129" s="32" t="str">
        <f aca="false">IF(S129="","",IF(INDEX(Entities!$R$6:$R$205,S129)="","",INDEX(Entities!$R$6:$R$205,S129)))</f>
        <v/>
      </c>
      <c r="N129" s="32" t="str">
        <f aca="false">IF(S129="","",IF(INDEX(Entities!$S$6:$S$205,S129)="","",INDEX(Entities!$S$6:$S$205,S129)))</f>
        <v/>
      </c>
      <c r="O129" s="32" t="str">
        <f aca="false">IF(S129="","",IF(INDEX(Entities!$T$6:$T$205,S129)="","",INDEX(Entities!$T$6:$T$205,S129)))</f>
        <v/>
      </c>
      <c r="P129" s="32" t="str">
        <f aca="false">IF(S129="","",IF(INDEX(Entities!$U$6:$U$205,S129)="","",INDEX(Entities!$U$6:$U$205,S129)))</f>
        <v/>
      </c>
      <c r="Q129" s="31" t="str">
        <f aca="false">IF(S129="","",IF(INDEX(Entities!$V$6:$V$205,S129)="","",INDEX(Entities!$V$6:$V$205,S129)))</f>
        <v/>
      </c>
      <c r="R129" s="0" t="str">
        <f aca="false">IFERROR(SMALL(Entities!$AR$6:$AR$205,124),"")</f>
        <v/>
      </c>
      <c r="S129" s="0" t="str">
        <f aca="false">IF(R129="","",MATCH(R129,Entities!$AR$6:$AR$205,0))</f>
        <v/>
      </c>
    </row>
    <row r="130" customFormat="false" ht="15" hidden="false" customHeight="false" outlineLevel="0" collapsed="false">
      <c r="A130" s="31" t="str">
        <f aca="false">IF(S130="","",IF(INDEX(Entities!$C$6:$C$205,S130)="","",INDEX(Entities!$C$6:$C$205,S130)))</f>
        <v/>
      </c>
      <c r="B130" s="31" t="str">
        <f aca="false">IF(S130="","",IF(INDEX(Entities!$B$6:$B$205,S130)="","",INDEX(Entities!$B$6:$B$205,S130)))</f>
        <v/>
      </c>
      <c r="C130" s="31" t="str">
        <f aca="false">IF(S130="","",IF(INDEX(Entities!$D$6:$D$205,S130)="","",INDEX(Entities!$D$6:$D$205,S130)))</f>
        <v/>
      </c>
      <c r="D130" s="32" t="str">
        <f aca="false">IF(S130="","",IF(INDEX(Entities!$I$6:$I$205,S130)="","",INDEX(Entities!$I$6:$I$205,S130)))</f>
        <v/>
      </c>
      <c r="E130" s="32" t="str">
        <f aca="false">IF(S130="","",IF(INDEX(Entities!$J$6:$J$205,S130)="","",INDEX(Entities!$J$6:$J$205,S130)))</f>
        <v/>
      </c>
      <c r="F130" s="32" t="str">
        <f aca="false">IF(S130="","",IF(INDEX(Entities!$K$6:$K$205,S130)="","",INDEX(Entities!$K$6:$K$205,S130)))</f>
        <v/>
      </c>
      <c r="G130" s="32" t="str">
        <f aca="false">IF(S130="","",IF(INDEX(Entities!$L$6:$L$205,S130)="","",INDEX(Entities!$L$6:$L$205,S130)))</f>
        <v/>
      </c>
      <c r="H130" s="32" t="str">
        <f aca="false">IF(S130="","",IF(INDEX(Entities!$M$6:$M$205,S130)="","",INDEX(Entities!$M$6:$M$205,S130)))</f>
        <v/>
      </c>
      <c r="I130" s="32" t="str">
        <f aca="false">IF(S130="","",IF(INDEX(Entities!$N$6:$N$205,S130)="","",INDEX(Entities!$N$6:$N$205,S130)))</f>
        <v/>
      </c>
      <c r="J130" s="32" t="str">
        <f aca="false">IF(S130="","",IF(INDEX(Entities!$O$6:$O$205,S130)="","",INDEX(Entities!$O$6:$O$205,S130)))</f>
        <v/>
      </c>
      <c r="K130" s="32" t="str">
        <f aca="false">IF(S130="","",IF(INDEX(Entities!$P$6:$P$205,S130)="","",INDEX(Entities!$P$6:$P$205,S130)))</f>
        <v/>
      </c>
      <c r="L130" s="32" t="str">
        <f aca="false">IF(S130="","",IF(INDEX(Entities!$Q$6:$Q$205,S130)="","",INDEX(Entities!$Q$6:$Q$205,S130)))</f>
        <v/>
      </c>
      <c r="M130" s="32" t="str">
        <f aca="false">IF(S130="","",IF(INDEX(Entities!$R$6:$R$205,S130)="","",INDEX(Entities!$R$6:$R$205,S130)))</f>
        <v/>
      </c>
      <c r="N130" s="32" t="str">
        <f aca="false">IF(S130="","",IF(INDEX(Entities!$S$6:$S$205,S130)="","",INDEX(Entities!$S$6:$S$205,S130)))</f>
        <v/>
      </c>
      <c r="O130" s="32" t="str">
        <f aca="false">IF(S130="","",IF(INDEX(Entities!$T$6:$T$205,S130)="","",INDEX(Entities!$T$6:$T$205,S130)))</f>
        <v/>
      </c>
      <c r="P130" s="32" t="str">
        <f aca="false">IF(S130="","",IF(INDEX(Entities!$U$6:$U$205,S130)="","",INDEX(Entities!$U$6:$U$205,S130)))</f>
        <v/>
      </c>
      <c r="Q130" s="31" t="str">
        <f aca="false">IF(S130="","",IF(INDEX(Entities!$V$6:$V$205,S130)="","",INDEX(Entities!$V$6:$V$205,S130)))</f>
        <v/>
      </c>
      <c r="R130" s="0" t="str">
        <f aca="false">IFERROR(SMALL(Entities!$AR$6:$AR$205,125),"")</f>
        <v/>
      </c>
      <c r="S130" s="0" t="str">
        <f aca="false">IF(R130="","",MATCH(R130,Entities!$AR$6:$AR$205,0))</f>
        <v/>
      </c>
    </row>
    <row r="131" customFormat="false" ht="15" hidden="false" customHeight="false" outlineLevel="0" collapsed="false">
      <c r="A131" s="31" t="str">
        <f aca="false">IF(S131="","",IF(INDEX(Entities!$C$6:$C$205,S131)="","",INDEX(Entities!$C$6:$C$205,S131)))</f>
        <v/>
      </c>
      <c r="B131" s="31" t="str">
        <f aca="false">IF(S131="","",IF(INDEX(Entities!$B$6:$B$205,S131)="","",INDEX(Entities!$B$6:$B$205,S131)))</f>
        <v/>
      </c>
      <c r="C131" s="31" t="str">
        <f aca="false">IF(S131="","",IF(INDEX(Entities!$D$6:$D$205,S131)="","",INDEX(Entities!$D$6:$D$205,S131)))</f>
        <v/>
      </c>
      <c r="D131" s="32" t="str">
        <f aca="false">IF(S131="","",IF(INDEX(Entities!$I$6:$I$205,S131)="","",INDEX(Entities!$I$6:$I$205,S131)))</f>
        <v/>
      </c>
      <c r="E131" s="32" t="str">
        <f aca="false">IF(S131="","",IF(INDEX(Entities!$J$6:$J$205,S131)="","",INDEX(Entities!$J$6:$J$205,S131)))</f>
        <v/>
      </c>
      <c r="F131" s="32" t="str">
        <f aca="false">IF(S131="","",IF(INDEX(Entities!$K$6:$K$205,S131)="","",INDEX(Entities!$K$6:$K$205,S131)))</f>
        <v/>
      </c>
      <c r="G131" s="32" t="str">
        <f aca="false">IF(S131="","",IF(INDEX(Entities!$L$6:$L$205,S131)="","",INDEX(Entities!$L$6:$L$205,S131)))</f>
        <v/>
      </c>
      <c r="H131" s="32" t="str">
        <f aca="false">IF(S131="","",IF(INDEX(Entities!$M$6:$M$205,S131)="","",INDEX(Entities!$M$6:$M$205,S131)))</f>
        <v/>
      </c>
      <c r="I131" s="32" t="str">
        <f aca="false">IF(S131="","",IF(INDEX(Entities!$N$6:$N$205,S131)="","",INDEX(Entities!$N$6:$N$205,S131)))</f>
        <v/>
      </c>
      <c r="J131" s="32" t="str">
        <f aca="false">IF(S131="","",IF(INDEX(Entities!$O$6:$O$205,S131)="","",INDEX(Entities!$O$6:$O$205,S131)))</f>
        <v/>
      </c>
      <c r="K131" s="32" t="str">
        <f aca="false">IF(S131="","",IF(INDEX(Entities!$P$6:$P$205,S131)="","",INDEX(Entities!$P$6:$P$205,S131)))</f>
        <v/>
      </c>
      <c r="L131" s="32" t="str">
        <f aca="false">IF(S131="","",IF(INDEX(Entities!$Q$6:$Q$205,S131)="","",INDEX(Entities!$Q$6:$Q$205,S131)))</f>
        <v/>
      </c>
      <c r="M131" s="32" t="str">
        <f aca="false">IF(S131="","",IF(INDEX(Entities!$R$6:$R$205,S131)="","",INDEX(Entities!$R$6:$R$205,S131)))</f>
        <v/>
      </c>
      <c r="N131" s="32" t="str">
        <f aca="false">IF(S131="","",IF(INDEX(Entities!$S$6:$S$205,S131)="","",INDEX(Entities!$S$6:$S$205,S131)))</f>
        <v/>
      </c>
      <c r="O131" s="32" t="str">
        <f aca="false">IF(S131="","",IF(INDEX(Entities!$T$6:$T$205,S131)="","",INDEX(Entities!$T$6:$T$205,S131)))</f>
        <v/>
      </c>
      <c r="P131" s="32" t="str">
        <f aca="false">IF(S131="","",IF(INDEX(Entities!$U$6:$U$205,S131)="","",INDEX(Entities!$U$6:$U$205,S131)))</f>
        <v/>
      </c>
      <c r="Q131" s="31" t="str">
        <f aca="false">IF(S131="","",IF(INDEX(Entities!$V$6:$V$205,S131)="","",INDEX(Entities!$V$6:$V$205,S131)))</f>
        <v/>
      </c>
      <c r="R131" s="0" t="str">
        <f aca="false">IFERROR(SMALL(Entities!$AR$6:$AR$205,126),"")</f>
        <v/>
      </c>
      <c r="S131" s="0" t="str">
        <f aca="false">IF(R131="","",MATCH(R131,Entities!$AR$6:$AR$205,0))</f>
        <v/>
      </c>
    </row>
    <row r="132" customFormat="false" ht="15" hidden="false" customHeight="false" outlineLevel="0" collapsed="false">
      <c r="A132" s="31" t="str">
        <f aca="false">IF(S132="","",IF(INDEX(Entities!$C$6:$C$205,S132)="","",INDEX(Entities!$C$6:$C$205,S132)))</f>
        <v/>
      </c>
      <c r="B132" s="31" t="str">
        <f aca="false">IF(S132="","",IF(INDEX(Entities!$B$6:$B$205,S132)="","",INDEX(Entities!$B$6:$B$205,S132)))</f>
        <v/>
      </c>
      <c r="C132" s="31" t="str">
        <f aca="false">IF(S132="","",IF(INDEX(Entities!$D$6:$D$205,S132)="","",INDEX(Entities!$D$6:$D$205,S132)))</f>
        <v/>
      </c>
      <c r="D132" s="32" t="str">
        <f aca="false">IF(S132="","",IF(INDEX(Entities!$I$6:$I$205,S132)="","",INDEX(Entities!$I$6:$I$205,S132)))</f>
        <v/>
      </c>
      <c r="E132" s="32" t="str">
        <f aca="false">IF(S132="","",IF(INDEX(Entities!$J$6:$J$205,S132)="","",INDEX(Entities!$J$6:$J$205,S132)))</f>
        <v/>
      </c>
      <c r="F132" s="32" t="str">
        <f aca="false">IF(S132="","",IF(INDEX(Entities!$K$6:$K$205,S132)="","",INDEX(Entities!$K$6:$K$205,S132)))</f>
        <v/>
      </c>
      <c r="G132" s="32" t="str">
        <f aca="false">IF(S132="","",IF(INDEX(Entities!$L$6:$L$205,S132)="","",INDEX(Entities!$L$6:$L$205,S132)))</f>
        <v/>
      </c>
      <c r="H132" s="32" t="str">
        <f aca="false">IF(S132="","",IF(INDEX(Entities!$M$6:$M$205,S132)="","",INDEX(Entities!$M$6:$M$205,S132)))</f>
        <v/>
      </c>
      <c r="I132" s="32" t="str">
        <f aca="false">IF(S132="","",IF(INDEX(Entities!$N$6:$N$205,S132)="","",INDEX(Entities!$N$6:$N$205,S132)))</f>
        <v/>
      </c>
      <c r="J132" s="32" t="str">
        <f aca="false">IF(S132="","",IF(INDEX(Entities!$O$6:$O$205,S132)="","",INDEX(Entities!$O$6:$O$205,S132)))</f>
        <v/>
      </c>
      <c r="K132" s="32" t="str">
        <f aca="false">IF(S132="","",IF(INDEX(Entities!$P$6:$P$205,S132)="","",INDEX(Entities!$P$6:$P$205,S132)))</f>
        <v/>
      </c>
      <c r="L132" s="32" t="str">
        <f aca="false">IF(S132="","",IF(INDEX(Entities!$Q$6:$Q$205,S132)="","",INDEX(Entities!$Q$6:$Q$205,S132)))</f>
        <v/>
      </c>
      <c r="M132" s="32" t="str">
        <f aca="false">IF(S132="","",IF(INDEX(Entities!$R$6:$R$205,S132)="","",INDEX(Entities!$R$6:$R$205,S132)))</f>
        <v/>
      </c>
      <c r="N132" s="32" t="str">
        <f aca="false">IF(S132="","",IF(INDEX(Entities!$S$6:$S$205,S132)="","",INDEX(Entities!$S$6:$S$205,S132)))</f>
        <v/>
      </c>
      <c r="O132" s="32" t="str">
        <f aca="false">IF(S132="","",IF(INDEX(Entities!$T$6:$T$205,S132)="","",INDEX(Entities!$T$6:$T$205,S132)))</f>
        <v/>
      </c>
      <c r="P132" s="32" t="str">
        <f aca="false">IF(S132="","",IF(INDEX(Entities!$U$6:$U$205,S132)="","",INDEX(Entities!$U$6:$U$205,S132)))</f>
        <v/>
      </c>
      <c r="Q132" s="31" t="str">
        <f aca="false">IF(S132="","",IF(INDEX(Entities!$V$6:$V$205,S132)="","",INDEX(Entities!$V$6:$V$205,S132)))</f>
        <v/>
      </c>
      <c r="R132" s="0" t="str">
        <f aca="false">IFERROR(SMALL(Entities!$AR$6:$AR$205,127),"")</f>
        <v/>
      </c>
      <c r="S132" s="0" t="str">
        <f aca="false">IF(R132="","",MATCH(R132,Entities!$AR$6:$AR$205,0))</f>
        <v/>
      </c>
    </row>
    <row r="133" customFormat="false" ht="15" hidden="false" customHeight="false" outlineLevel="0" collapsed="false">
      <c r="A133" s="31" t="str">
        <f aca="false">IF(S133="","",IF(INDEX(Entities!$C$6:$C$205,S133)="","",INDEX(Entities!$C$6:$C$205,S133)))</f>
        <v/>
      </c>
      <c r="B133" s="31" t="str">
        <f aca="false">IF(S133="","",IF(INDEX(Entities!$B$6:$B$205,S133)="","",INDEX(Entities!$B$6:$B$205,S133)))</f>
        <v/>
      </c>
      <c r="C133" s="31" t="str">
        <f aca="false">IF(S133="","",IF(INDEX(Entities!$D$6:$D$205,S133)="","",INDEX(Entities!$D$6:$D$205,S133)))</f>
        <v/>
      </c>
      <c r="D133" s="32" t="str">
        <f aca="false">IF(S133="","",IF(INDEX(Entities!$I$6:$I$205,S133)="","",INDEX(Entities!$I$6:$I$205,S133)))</f>
        <v/>
      </c>
      <c r="E133" s="32" t="str">
        <f aca="false">IF(S133="","",IF(INDEX(Entities!$J$6:$J$205,S133)="","",INDEX(Entities!$J$6:$J$205,S133)))</f>
        <v/>
      </c>
      <c r="F133" s="32" t="str">
        <f aca="false">IF(S133="","",IF(INDEX(Entities!$K$6:$K$205,S133)="","",INDEX(Entities!$K$6:$K$205,S133)))</f>
        <v/>
      </c>
      <c r="G133" s="32" t="str">
        <f aca="false">IF(S133="","",IF(INDEX(Entities!$L$6:$L$205,S133)="","",INDEX(Entities!$L$6:$L$205,S133)))</f>
        <v/>
      </c>
      <c r="H133" s="32" t="str">
        <f aca="false">IF(S133="","",IF(INDEX(Entities!$M$6:$M$205,S133)="","",INDEX(Entities!$M$6:$M$205,S133)))</f>
        <v/>
      </c>
      <c r="I133" s="32" t="str">
        <f aca="false">IF(S133="","",IF(INDEX(Entities!$N$6:$N$205,S133)="","",INDEX(Entities!$N$6:$N$205,S133)))</f>
        <v/>
      </c>
      <c r="J133" s="32" t="str">
        <f aca="false">IF(S133="","",IF(INDEX(Entities!$O$6:$O$205,S133)="","",INDEX(Entities!$O$6:$O$205,S133)))</f>
        <v/>
      </c>
      <c r="K133" s="32" t="str">
        <f aca="false">IF(S133="","",IF(INDEX(Entities!$P$6:$P$205,S133)="","",INDEX(Entities!$P$6:$P$205,S133)))</f>
        <v/>
      </c>
      <c r="L133" s="32" t="str">
        <f aca="false">IF(S133="","",IF(INDEX(Entities!$Q$6:$Q$205,S133)="","",INDEX(Entities!$Q$6:$Q$205,S133)))</f>
        <v/>
      </c>
      <c r="M133" s="32" t="str">
        <f aca="false">IF(S133="","",IF(INDEX(Entities!$R$6:$R$205,S133)="","",INDEX(Entities!$R$6:$R$205,S133)))</f>
        <v/>
      </c>
      <c r="N133" s="32" t="str">
        <f aca="false">IF(S133="","",IF(INDEX(Entities!$S$6:$S$205,S133)="","",INDEX(Entities!$S$6:$S$205,S133)))</f>
        <v/>
      </c>
      <c r="O133" s="32" t="str">
        <f aca="false">IF(S133="","",IF(INDEX(Entities!$T$6:$T$205,S133)="","",INDEX(Entities!$T$6:$T$205,S133)))</f>
        <v/>
      </c>
      <c r="P133" s="32" t="str">
        <f aca="false">IF(S133="","",IF(INDEX(Entities!$U$6:$U$205,S133)="","",INDEX(Entities!$U$6:$U$205,S133)))</f>
        <v/>
      </c>
      <c r="Q133" s="31" t="str">
        <f aca="false">IF(S133="","",IF(INDEX(Entities!$V$6:$V$205,S133)="","",INDEX(Entities!$V$6:$V$205,S133)))</f>
        <v/>
      </c>
      <c r="R133" s="0" t="str">
        <f aca="false">IFERROR(SMALL(Entities!$AR$6:$AR$205,128),"")</f>
        <v/>
      </c>
      <c r="S133" s="0" t="str">
        <f aca="false">IF(R133="","",MATCH(R133,Entities!$AR$6:$AR$205,0))</f>
        <v/>
      </c>
    </row>
    <row r="134" customFormat="false" ht="15" hidden="false" customHeight="false" outlineLevel="0" collapsed="false">
      <c r="A134" s="31" t="str">
        <f aca="false">IF(S134="","",IF(INDEX(Entities!$C$6:$C$205,S134)="","",INDEX(Entities!$C$6:$C$205,S134)))</f>
        <v/>
      </c>
      <c r="B134" s="31" t="str">
        <f aca="false">IF(S134="","",IF(INDEX(Entities!$B$6:$B$205,S134)="","",INDEX(Entities!$B$6:$B$205,S134)))</f>
        <v/>
      </c>
      <c r="C134" s="31" t="str">
        <f aca="false">IF(S134="","",IF(INDEX(Entities!$D$6:$D$205,S134)="","",INDEX(Entities!$D$6:$D$205,S134)))</f>
        <v/>
      </c>
      <c r="D134" s="32" t="str">
        <f aca="false">IF(S134="","",IF(INDEX(Entities!$I$6:$I$205,S134)="","",INDEX(Entities!$I$6:$I$205,S134)))</f>
        <v/>
      </c>
      <c r="E134" s="32" t="str">
        <f aca="false">IF(S134="","",IF(INDEX(Entities!$J$6:$J$205,S134)="","",INDEX(Entities!$J$6:$J$205,S134)))</f>
        <v/>
      </c>
      <c r="F134" s="32" t="str">
        <f aca="false">IF(S134="","",IF(INDEX(Entities!$K$6:$K$205,S134)="","",INDEX(Entities!$K$6:$K$205,S134)))</f>
        <v/>
      </c>
      <c r="G134" s="32" t="str">
        <f aca="false">IF(S134="","",IF(INDEX(Entities!$L$6:$L$205,S134)="","",INDEX(Entities!$L$6:$L$205,S134)))</f>
        <v/>
      </c>
      <c r="H134" s="32" t="str">
        <f aca="false">IF(S134="","",IF(INDEX(Entities!$M$6:$M$205,S134)="","",INDEX(Entities!$M$6:$M$205,S134)))</f>
        <v/>
      </c>
      <c r="I134" s="32" t="str">
        <f aca="false">IF(S134="","",IF(INDEX(Entities!$N$6:$N$205,S134)="","",INDEX(Entities!$N$6:$N$205,S134)))</f>
        <v/>
      </c>
      <c r="J134" s="32" t="str">
        <f aca="false">IF(S134="","",IF(INDEX(Entities!$O$6:$O$205,S134)="","",INDEX(Entities!$O$6:$O$205,S134)))</f>
        <v/>
      </c>
      <c r="K134" s="32" t="str">
        <f aca="false">IF(S134="","",IF(INDEX(Entities!$P$6:$P$205,S134)="","",INDEX(Entities!$P$6:$P$205,S134)))</f>
        <v/>
      </c>
      <c r="L134" s="32" t="str">
        <f aca="false">IF(S134="","",IF(INDEX(Entities!$Q$6:$Q$205,S134)="","",INDEX(Entities!$Q$6:$Q$205,S134)))</f>
        <v/>
      </c>
      <c r="M134" s="32" t="str">
        <f aca="false">IF(S134="","",IF(INDEX(Entities!$R$6:$R$205,S134)="","",INDEX(Entities!$R$6:$R$205,S134)))</f>
        <v/>
      </c>
      <c r="N134" s="32" t="str">
        <f aca="false">IF(S134="","",IF(INDEX(Entities!$S$6:$S$205,S134)="","",INDEX(Entities!$S$6:$S$205,S134)))</f>
        <v/>
      </c>
      <c r="O134" s="32" t="str">
        <f aca="false">IF(S134="","",IF(INDEX(Entities!$T$6:$T$205,S134)="","",INDEX(Entities!$T$6:$T$205,S134)))</f>
        <v/>
      </c>
      <c r="P134" s="32" t="str">
        <f aca="false">IF(S134="","",IF(INDEX(Entities!$U$6:$U$205,S134)="","",INDEX(Entities!$U$6:$U$205,S134)))</f>
        <v/>
      </c>
      <c r="Q134" s="31" t="str">
        <f aca="false">IF(S134="","",IF(INDEX(Entities!$V$6:$V$205,S134)="","",INDEX(Entities!$V$6:$V$205,S134)))</f>
        <v/>
      </c>
      <c r="R134" s="0" t="str">
        <f aca="false">IFERROR(SMALL(Entities!$AR$6:$AR$205,129),"")</f>
        <v/>
      </c>
      <c r="S134" s="0" t="str">
        <f aca="false">IF(R134="","",MATCH(R134,Entities!$AR$6:$AR$205,0))</f>
        <v/>
      </c>
    </row>
    <row r="135" customFormat="false" ht="15" hidden="false" customHeight="false" outlineLevel="0" collapsed="false">
      <c r="A135" s="31" t="str">
        <f aca="false">IF(S135="","",IF(INDEX(Entities!$C$6:$C$205,S135)="","",INDEX(Entities!$C$6:$C$205,S135)))</f>
        <v/>
      </c>
      <c r="B135" s="31" t="str">
        <f aca="false">IF(S135="","",IF(INDEX(Entities!$B$6:$B$205,S135)="","",INDEX(Entities!$B$6:$B$205,S135)))</f>
        <v/>
      </c>
      <c r="C135" s="31" t="str">
        <f aca="false">IF(S135="","",IF(INDEX(Entities!$D$6:$D$205,S135)="","",INDEX(Entities!$D$6:$D$205,S135)))</f>
        <v/>
      </c>
      <c r="D135" s="32" t="str">
        <f aca="false">IF(S135="","",IF(INDEX(Entities!$I$6:$I$205,S135)="","",INDEX(Entities!$I$6:$I$205,S135)))</f>
        <v/>
      </c>
      <c r="E135" s="32" t="str">
        <f aca="false">IF(S135="","",IF(INDEX(Entities!$J$6:$J$205,S135)="","",INDEX(Entities!$J$6:$J$205,S135)))</f>
        <v/>
      </c>
      <c r="F135" s="32" t="str">
        <f aca="false">IF(S135="","",IF(INDEX(Entities!$K$6:$K$205,S135)="","",INDEX(Entities!$K$6:$K$205,S135)))</f>
        <v/>
      </c>
      <c r="G135" s="32" t="str">
        <f aca="false">IF(S135="","",IF(INDEX(Entities!$L$6:$L$205,S135)="","",INDEX(Entities!$L$6:$L$205,S135)))</f>
        <v/>
      </c>
      <c r="H135" s="32" t="str">
        <f aca="false">IF(S135="","",IF(INDEX(Entities!$M$6:$M$205,S135)="","",INDEX(Entities!$M$6:$M$205,S135)))</f>
        <v/>
      </c>
      <c r="I135" s="32" t="str">
        <f aca="false">IF(S135="","",IF(INDEX(Entities!$N$6:$N$205,S135)="","",INDEX(Entities!$N$6:$N$205,S135)))</f>
        <v/>
      </c>
      <c r="J135" s="32" t="str">
        <f aca="false">IF(S135="","",IF(INDEX(Entities!$O$6:$O$205,S135)="","",INDEX(Entities!$O$6:$O$205,S135)))</f>
        <v/>
      </c>
      <c r="K135" s="32" t="str">
        <f aca="false">IF(S135="","",IF(INDEX(Entities!$P$6:$P$205,S135)="","",INDEX(Entities!$P$6:$P$205,S135)))</f>
        <v/>
      </c>
      <c r="L135" s="32" t="str">
        <f aca="false">IF(S135="","",IF(INDEX(Entities!$Q$6:$Q$205,S135)="","",INDEX(Entities!$Q$6:$Q$205,S135)))</f>
        <v/>
      </c>
      <c r="M135" s="32" t="str">
        <f aca="false">IF(S135="","",IF(INDEX(Entities!$R$6:$R$205,S135)="","",INDEX(Entities!$R$6:$R$205,S135)))</f>
        <v/>
      </c>
      <c r="N135" s="32" t="str">
        <f aca="false">IF(S135="","",IF(INDEX(Entities!$S$6:$S$205,S135)="","",INDEX(Entities!$S$6:$S$205,S135)))</f>
        <v/>
      </c>
      <c r="O135" s="32" t="str">
        <f aca="false">IF(S135="","",IF(INDEX(Entities!$T$6:$T$205,S135)="","",INDEX(Entities!$T$6:$T$205,S135)))</f>
        <v/>
      </c>
      <c r="P135" s="32" t="str">
        <f aca="false">IF(S135="","",IF(INDEX(Entities!$U$6:$U$205,S135)="","",INDEX(Entities!$U$6:$U$205,S135)))</f>
        <v/>
      </c>
      <c r="Q135" s="31" t="str">
        <f aca="false">IF(S135="","",IF(INDEX(Entities!$V$6:$V$205,S135)="","",INDEX(Entities!$V$6:$V$205,S135)))</f>
        <v/>
      </c>
      <c r="R135" s="0" t="str">
        <f aca="false">IFERROR(SMALL(Entities!$AR$6:$AR$205,130),"")</f>
        <v/>
      </c>
      <c r="S135" s="0" t="str">
        <f aca="false">IF(R135="","",MATCH(R135,Entities!$AR$6:$AR$205,0))</f>
        <v/>
      </c>
    </row>
    <row r="136" customFormat="false" ht="15" hidden="false" customHeight="false" outlineLevel="0" collapsed="false">
      <c r="A136" s="31" t="str">
        <f aca="false">IF(S136="","",IF(INDEX(Entities!$C$6:$C$205,S136)="","",INDEX(Entities!$C$6:$C$205,S136)))</f>
        <v/>
      </c>
      <c r="B136" s="31" t="str">
        <f aca="false">IF(S136="","",IF(INDEX(Entities!$B$6:$B$205,S136)="","",INDEX(Entities!$B$6:$B$205,S136)))</f>
        <v/>
      </c>
      <c r="C136" s="31" t="str">
        <f aca="false">IF(S136="","",IF(INDEX(Entities!$D$6:$D$205,S136)="","",INDEX(Entities!$D$6:$D$205,S136)))</f>
        <v/>
      </c>
      <c r="D136" s="32" t="str">
        <f aca="false">IF(S136="","",IF(INDEX(Entities!$I$6:$I$205,S136)="","",INDEX(Entities!$I$6:$I$205,S136)))</f>
        <v/>
      </c>
      <c r="E136" s="32" t="str">
        <f aca="false">IF(S136="","",IF(INDEX(Entities!$J$6:$J$205,S136)="","",INDEX(Entities!$J$6:$J$205,S136)))</f>
        <v/>
      </c>
      <c r="F136" s="32" t="str">
        <f aca="false">IF(S136="","",IF(INDEX(Entities!$K$6:$K$205,S136)="","",INDEX(Entities!$K$6:$K$205,S136)))</f>
        <v/>
      </c>
      <c r="G136" s="32" t="str">
        <f aca="false">IF(S136="","",IF(INDEX(Entities!$L$6:$L$205,S136)="","",INDEX(Entities!$L$6:$L$205,S136)))</f>
        <v/>
      </c>
      <c r="H136" s="32" t="str">
        <f aca="false">IF(S136="","",IF(INDEX(Entities!$M$6:$M$205,S136)="","",INDEX(Entities!$M$6:$M$205,S136)))</f>
        <v/>
      </c>
      <c r="I136" s="32" t="str">
        <f aca="false">IF(S136="","",IF(INDEX(Entities!$N$6:$N$205,S136)="","",INDEX(Entities!$N$6:$N$205,S136)))</f>
        <v/>
      </c>
      <c r="J136" s="32" t="str">
        <f aca="false">IF(S136="","",IF(INDEX(Entities!$O$6:$O$205,S136)="","",INDEX(Entities!$O$6:$O$205,S136)))</f>
        <v/>
      </c>
      <c r="K136" s="32" t="str">
        <f aca="false">IF(S136="","",IF(INDEX(Entities!$P$6:$P$205,S136)="","",INDEX(Entities!$P$6:$P$205,S136)))</f>
        <v/>
      </c>
      <c r="L136" s="32" t="str">
        <f aca="false">IF(S136="","",IF(INDEX(Entities!$Q$6:$Q$205,S136)="","",INDEX(Entities!$Q$6:$Q$205,S136)))</f>
        <v/>
      </c>
      <c r="M136" s="32" t="str">
        <f aca="false">IF(S136="","",IF(INDEX(Entities!$R$6:$R$205,S136)="","",INDEX(Entities!$R$6:$R$205,S136)))</f>
        <v/>
      </c>
      <c r="N136" s="32" t="str">
        <f aca="false">IF(S136="","",IF(INDEX(Entities!$S$6:$S$205,S136)="","",INDEX(Entities!$S$6:$S$205,S136)))</f>
        <v/>
      </c>
      <c r="O136" s="32" t="str">
        <f aca="false">IF(S136="","",IF(INDEX(Entities!$T$6:$T$205,S136)="","",INDEX(Entities!$T$6:$T$205,S136)))</f>
        <v/>
      </c>
      <c r="P136" s="32" t="str">
        <f aca="false">IF(S136="","",IF(INDEX(Entities!$U$6:$U$205,S136)="","",INDEX(Entities!$U$6:$U$205,S136)))</f>
        <v/>
      </c>
      <c r="Q136" s="31" t="str">
        <f aca="false">IF(S136="","",IF(INDEX(Entities!$V$6:$V$205,S136)="","",INDEX(Entities!$V$6:$V$205,S136)))</f>
        <v/>
      </c>
      <c r="R136" s="0" t="str">
        <f aca="false">IFERROR(SMALL(Entities!$AR$6:$AR$205,131),"")</f>
        <v/>
      </c>
      <c r="S136" s="0" t="str">
        <f aca="false">IF(R136="","",MATCH(R136,Entities!$AR$6:$AR$205,0))</f>
        <v/>
      </c>
    </row>
    <row r="137" customFormat="false" ht="15" hidden="false" customHeight="false" outlineLevel="0" collapsed="false">
      <c r="A137" s="31" t="str">
        <f aca="false">IF(S137="","",IF(INDEX(Entities!$C$6:$C$205,S137)="","",INDEX(Entities!$C$6:$C$205,S137)))</f>
        <v/>
      </c>
      <c r="B137" s="31" t="str">
        <f aca="false">IF(S137="","",IF(INDEX(Entities!$B$6:$B$205,S137)="","",INDEX(Entities!$B$6:$B$205,S137)))</f>
        <v/>
      </c>
      <c r="C137" s="31" t="str">
        <f aca="false">IF(S137="","",IF(INDEX(Entities!$D$6:$D$205,S137)="","",INDEX(Entities!$D$6:$D$205,S137)))</f>
        <v/>
      </c>
      <c r="D137" s="32" t="str">
        <f aca="false">IF(S137="","",IF(INDEX(Entities!$I$6:$I$205,S137)="","",INDEX(Entities!$I$6:$I$205,S137)))</f>
        <v/>
      </c>
      <c r="E137" s="32" t="str">
        <f aca="false">IF(S137="","",IF(INDEX(Entities!$J$6:$J$205,S137)="","",INDEX(Entities!$J$6:$J$205,S137)))</f>
        <v/>
      </c>
      <c r="F137" s="32" t="str">
        <f aca="false">IF(S137="","",IF(INDEX(Entities!$K$6:$K$205,S137)="","",INDEX(Entities!$K$6:$K$205,S137)))</f>
        <v/>
      </c>
      <c r="G137" s="32" t="str">
        <f aca="false">IF(S137="","",IF(INDEX(Entities!$L$6:$L$205,S137)="","",INDEX(Entities!$L$6:$L$205,S137)))</f>
        <v/>
      </c>
      <c r="H137" s="32" t="str">
        <f aca="false">IF(S137="","",IF(INDEX(Entities!$M$6:$M$205,S137)="","",INDEX(Entities!$M$6:$M$205,S137)))</f>
        <v/>
      </c>
      <c r="I137" s="32" t="str">
        <f aca="false">IF(S137="","",IF(INDEX(Entities!$N$6:$N$205,S137)="","",INDEX(Entities!$N$6:$N$205,S137)))</f>
        <v/>
      </c>
      <c r="J137" s="32" t="str">
        <f aca="false">IF(S137="","",IF(INDEX(Entities!$O$6:$O$205,S137)="","",INDEX(Entities!$O$6:$O$205,S137)))</f>
        <v/>
      </c>
      <c r="K137" s="32" t="str">
        <f aca="false">IF(S137="","",IF(INDEX(Entities!$P$6:$P$205,S137)="","",INDEX(Entities!$P$6:$P$205,S137)))</f>
        <v/>
      </c>
      <c r="L137" s="32" t="str">
        <f aca="false">IF(S137="","",IF(INDEX(Entities!$Q$6:$Q$205,S137)="","",INDEX(Entities!$Q$6:$Q$205,S137)))</f>
        <v/>
      </c>
      <c r="M137" s="32" t="str">
        <f aca="false">IF(S137="","",IF(INDEX(Entities!$R$6:$R$205,S137)="","",INDEX(Entities!$R$6:$R$205,S137)))</f>
        <v/>
      </c>
      <c r="N137" s="32" t="str">
        <f aca="false">IF(S137="","",IF(INDEX(Entities!$S$6:$S$205,S137)="","",INDEX(Entities!$S$6:$S$205,S137)))</f>
        <v/>
      </c>
      <c r="O137" s="32" t="str">
        <f aca="false">IF(S137="","",IF(INDEX(Entities!$T$6:$T$205,S137)="","",INDEX(Entities!$T$6:$T$205,S137)))</f>
        <v/>
      </c>
      <c r="P137" s="32" t="str">
        <f aca="false">IF(S137="","",IF(INDEX(Entities!$U$6:$U$205,S137)="","",INDEX(Entities!$U$6:$U$205,S137)))</f>
        <v/>
      </c>
      <c r="Q137" s="31" t="str">
        <f aca="false">IF(S137="","",IF(INDEX(Entities!$V$6:$V$205,S137)="","",INDEX(Entities!$V$6:$V$205,S137)))</f>
        <v/>
      </c>
      <c r="R137" s="0" t="str">
        <f aca="false">IFERROR(SMALL(Entities!$AR$6:$AR$205,132),"")</f>
        <v/>
      </c>
      <c r="S137" s="0" t="str">
        <f aca="false">IF(R137="","",MATCH(R137,Entities!$AR$6:$AR$205,0))</f>
        <v/>
      </c>
    </row>
    <row r="138" customFormat="false" ht="15" hidden="false" customHeight="false" outlineLevel="0" collapsed="false">
      <c r="A138" s="31" t="str">
        <f aca="false">IF(S138="","",IF(INDEX(Entities!$C$6:$C$205,S138)="","",INDEX(Entities!$C$6:$C$205,S138)))</f>
        <v/>
      </c>
      <c r="B138" s="31" t="str">
        <f aca="false">IF(S138="","",IF(INDEX(Entities!$B$6:$B$205,S138)="","",INDEX(Entities!$B$6:$B$205,S138)))</f>
        <v/>
      </c>
      <c r="C138" s="31" t="str">
        <f aca="false">IF(S138="","",IF(INDEX(Entities!$D$6:$D$205,S138)="","",INDEX(Entities!$D$6:$D$205,S138)))</f>
        <v/>
      </c>
      <c r="D138" s="32" t="str">
        <f aca="false">IF(S138="","",IF(INDEX(Entities!$I$6:$I$205,S138)="","",INDEX(Entities!$I$6:$I$205,S138)))</f>
        <v/>
      </c>
      <c r="E138" s="32" t="str">
        <f aca="false">IF(S138="","",IF(INDEX(Entities!$J$6:$J$205,S138)="","",INDEX(Entities!$J$6:$J$205,S138)))</f>
        <v/>
      </c>
      <c r="F138" s="32" t="str">
        <f aca="false">IF(S138="","",IF(INDEX(Entities!$K$6:$K$205,S138)="","",INDEX(Entities!$K$6:$K$205,S138)))</f>
        <v/>
      </c>
      <c r="G138" s="32" t="str">
        <f aca="false">IF(S138="","",IF(INDEX(Entities!$L$6:$L$205,S138)="","",INDEX(Entities!$L$6:$L$205,S138)))</f>
        <v/>
      </c>
      <c r="H138" s="32" t="str">
        <f aca="false">IF(S138="","",IF(INDEX(Entities!$M$6:$M$205,S138)="","",INDEX(Entities!$M$6:$M$205,S138)))</f>
        <v/>
      </c>
      <c r="I138" s="32" t="str">
        <f aca="false">IF(S138="","",IF(INDEX(Entities!$N$6:$N$205,S138)="","",INDEX(Entities!$N$6:$N$205,S138)))</f>
        <v/>
      </c>
      <c r="J138" s="32" t="str">
        <f aca="false">IF(S138="","",IF(INDEX(Entities!$O$6:$O$205,S138)="","",INDEX(Entities!$O$6:$O$205,S138)))</f>
        <v/>
      </c>
      <c r="K138" s="32" t="str">
        <f aca="false">IF(S138="","",IF(INDEX(Entities!$P$6:$P$205,S138)="","",INDEX(Entities!$P$6:$P$205,S138)))</f>
        <v/>
      </c>
      <c r="L138" s="32" t="str">
        <f aca="false">IF(S138="","",IF(INDEX(Entities!$Q$6:$Q$205,S138)="","",INDEX(Entities!$Q$6:$Q$205,S138)))</f>
        <v/>
      </c>
      <c r="M138" s="32" t="str">
        <f aca="false">IF(S138="","",IF(INDEX(Entities!$R$6:$R$205,S138)="","",INDEX(Entities!$R$6:$R$205,S138)))</f>
        <v/>
      </c>
      <c r="N138" s="32" t="str">
        <f aca="false">IF(S138="","",IF(INDEX(Entities!$S$6:$S$205,S138)="","",INDEX(Entities!$S$6:$S$205,S138)))</f>
        <v/>
      </c>
      <c r="O138" s="32" t="str">
        <f aca="false">IF(S138="","",IF(INDEX(Entities!$T$6:$T$205,S138)="","",INDEX(Entities!$T$6:$T$205,S138)))</f>
        <v/>
      </c>
      <c r="P138" s="32" t="str">
        <f aca="false">IF(S138="","",IF(INDEX(Entities!$U$6:$U$205,S138)="","",INDEX(Entities!$U$6:$U$205,S138)))</f>
        <v/>
      </c>
      <c r="Q138" s="31" t="str">
        <f aca="false">IF(S138="","",IF(INDEX(Entities!$V$6:$V$205,S138)="","",INDEX(Entities!$V$6:$V$205,S138)))</f>
        <v/>
      </c>
      <c r="R138" s="0" t="str">
        <f aca="false">IFERROR(SMALL(Entities!$AR$6:$AR$205,133),"")</f>
        <v/>
      </c>
      <c r="S138" s="0" t="str">
        <f aca="false">IF(R138="","",MATCH(R138,Entities!$AR$6:$AR$205,0))</f>
        <v/>
      </c>
    </row>
    <row r="139" customFormat="false" ht="15" hidden="false" customHeight="false" outlineLevel="0" collapsed="false">
      <c r="A139" s="31" t="str">
        <f aca="false">IF(S139="","",IF(INDEX(Entities!$C$6:$C$205,S139)="","",INDEX(Entities!$C$6:$C$205,S139)))</f>
        <v/>
      </c>
      <c r="B139" s="31" t="str">
        <f aca="false">IF(S139="","",IF(INDEX(Entities!$B$6:$B$205,S139)="","",INDEX(Entities!$B$6:$B$205,S139)))</f>
        <v/>
      </c>
      <c r="C139" s="31" t="str">
        <f aca="false">IF(S139="","",IF(INDEX(Entities!$D$6:$D$205,S139)="","",INDEX(Entities!$D$6:$D$205,S139)))</f>
        <v/>
      </c>
      <c r="D139" s="32" t="str">
        <f aca="false">IF(S139="","",IF(INDEX(Entities!$I$6:$I$205,S139)="","",INDEX(Entities!$I$6:$I$205,S139)))</f>
        <v/>
      </c>
      <c r="E139" s="32" t="str">
        <f aca="false">IF(S139="","",IF(INDEX(Entities!$J$6:$J$205,S139)="","",INDEX(Entities!$J$6:$J$205,S139)))</f>
        <v/>
      </c>
      <c r="F139" s="32" t="str">
        <f aca="false">IF(S139="","",IF(INDEX(Entities!$K$6:$K$205,S139)="","",INDEX(Entities!$K$6:$K$205,S139)))</f>
        <v/>
      </c>
      <c r="G139" s="32" t="str">
        <f aca="false">IF(S139="","",IF(INDEX(Entities!$L$6:$L$205,S139)="","",INDEX(Entities!$L$6:$L$205,S139)))</f>
        <v/>
      </c>
      <c r="H139" s="32" t="str">
        <f aca="false">IF(S139="","",IF(INDEX(Entities!$M$6:$M$205,S139)="","",INDEX(Entities!$M$6:$M$205,S139)))</f>
        <v/>
      </c>
      <c r="I139" s="32" t="str">
        <f aca="false">IF(S139="","",IF(INDEX(Entities!$N$6:$N$205,S139)="","",INDEX(Entities!$N$6:$N$205,S139)))</f>
        <v/>
      </c>
      <c r="J139" s="32" t="str">
        <f aca="false">IF(S139="","",IF(INDEX(Entities!$O$6:$O$205,S139)="","",INDEX(Entities!$O$6:$O$205,S139)))</f>
        <v/>
      </c>
      <c r="K139" s="32" t="str">
        <f aca="false">IF(S139="","",IF(INDEX(Entities!$P$6:$P$205,S139)="","",INDEX(Entities!$P$6:$P$205,S139)))</f>
        <v/>
      </c>
      <c r="L139" s="32" t="str">
        <f aca="false">IF(S139="","",IF(INDEX(Entities!$Q$6:$Q$205,S139)="","",INDEX(Entities!$Q$6:$Q$205,S139)))</f>
        <v/>
      </c>
      <c r="M139" s="32" t="str">
        <f aca="false">IF(S139="","",IF(INDEX(Entities!$R$6:$R$205,S139)="","",INDEX(Entities!$R$6:$R$205,S139)))</f>
        <v/>
      </c>
      <c r="N139" s="32" t="str">
        <f aca="false">IF(S139="","",IF(INDEX(Entities!$S$6:$S$205,S139)="","",INDEX(Entities!$S$6:$S$205,S139)))</f>
        <v/>
      </c>
      <c r="O139" s="32" t="str">
        <f aca="false">IF(S139="","",IF(INDEX(Entities!$T$6:$T$205,S139)="","",INDEX(Entities!$T$6:$T$205,S139)))</f>
        <v/>
      </c>
      <c r="P139" s="32" t="str">
        <f aca="false">IF(S139="","",IF(INDEX(Entities!$U$6:$U$205,S139)="","",INDEX(Entities!$U$6:$U$205,S139)))</f>
        <v/>
      </c>
      <c r="Q139" s="31" t="str">
        <f aca="false">IF(S139="","",IF(INDEX(Entities!$V$6:$V$205,S139)="","",INDEX(Entities!$V$6:$V$205,S139)))</f>
        <v/>
      </c>
      <c r="R139" s="0" t="str">
        <f aca="false">IFERROR(SMALL(Entities!$AR$6:$AR$205,134),"")</f>
        <v/>
      </c>
      <c r="S139" s="0" t="str">
        <f aca="false">IF(R139="","",MATCH(R139,Entities!$AR$6:$AR$205,0))</f>
        <v/>
      </c>
    </row>
    <row r="140" customFormat="false" ht="15" hidden="false" customHeight="false" outlineLevel="0" collapsed="false">
      <c r="A140" s="31" t="str">
        <f aca="false">IF(S140="","",IF(INDEX(Entities!$C$6:$C$205,S140)="","",INDEX(Entities!$C$6:$C$205,S140)))</f>
        <v/>
      </c>
      <c r="B140" s="31" t="str">
        <f aca="false">IF(S140="","",IF(INDEX(Entities!$B$6:$B$205,S140)="","",INDEX(Entities!$B$6:$B$205,S140)))</f>
        <v/>
      </c>
      <c r="C140" s="31" t="str">
        <f aca="false">IF(S140="","",IF(INDEX(Entities!$D$6:$D$205,S140)="","",INDEX(Entities!$D$6:$D$205,S140)))</f>
        <v/>
      </c>
      <c r="D140" s="32" t="str">
        <f aca="false">IF(S140="","",IF(INDEX(Entities!$I$6:$I$205,S140)="","",INDEX(Entities!$I$6:$I$205,S140)))</f>
        <v/>
      </c>
      <c r="E140" s="32" t="str">
        <f aca="false">IF(S140="","",IF(INDEX(Entities!$J$6:$J$205,S140)="","",INDEX(Entities!$J$6:$J$205,S140)))</f>
        <v/>
      </c>
      <c r="F140" s="32" t="str">
        <f aca="false">IF(S140="","",IF(INDEX(Entities!$K$6:$K$205,S140)="","",INDEX(Entities!$K$6:$K$205,S140)))</f>
        <v/>
      </c>
      <c r="G140" s="32" t="str">
        <f aca="false">IF(S140="","",IF(INDEX(Entities!$L$6:$L$205,S140)="","",INDEX(Entities!$L$6:$L$205,S140)))</f>
        <v/>
      </c>
      <c r="H140" s="32" t="str">
        <f aca="false">IF(S140="","",IF(INDEX(Entities!$M$6:$M$205,S140)="","",INDEX(Entities!$M$6:$M$205,S140)))</f>
        <v/>
      </c>
      <c r="I140" s="32" t="str">
        <f aca="false">IF(S140="","",IF(INDEX(Entities!$N$6:$N$205,S140)="","",INDEX(Entities!$N$6:$N$205,S140)))</f>
        <v/>
      </c>
      <c r="J140" s="32" t="str">
        <f aca="false">IF(S140="","",IF(INDEX(Entities!$O$6:$O$205,S140)="","",INDEX(Entities!$O$6:$O$205,S140)))</f>
        <v/>
      </c>
      <c r="K140" s="32" t="str">
        <f aca="false">IF(S140="","",IF(INDEX(Entities!$P$6:$P$205,S140)="","",INDEX(Entities!$P$6:$P$205,S140)))</f>
        <v/>
      </c>
      <c r="L140" s="32" t="str">
        <f aca="false">IF(S140="","",IF(INDEX(Entities!$Q$6:$Q$205,S140)="","",INDEX(Entities!$Q$6:$Q$205,S140)))</f>
        <v/>
      </c>
      <c r="M140" s="32" t="str">
        <f aca="false">IF(S140="","",IF(INDEX(Entities!$R$6:$R$205,S140)="","",INDEX(Entities!$R$6:$R$205,S140)))</f>
        <v/>
      </c>
      <c r="N140" s="32" t="str">
        <f aca="false">IF(S140="","",IF(INDEX(Entities!$S$6:$S$205,S140)="","",INDEX(Entities!$S$6:$S$205,S140)))</f>
        <v/>
      </c>
      <c r="O140" s="32" t="str">
        <f aca="false">IF(S140="","",IF(INDEX(Entities!$T$6:$T$205,S140)="","",INDEX(Entities!$T$6:$T$205,S140)))</f>
        <v/>
      </c>
      <c r="P140" s="32" t="str">
        <f aca="false">IF(S140="","",IF(INDEX(Entities!$U$6:$U$205,S140)="","",INDEX(Entities!$U$6:$U$205,S140)))</f>
        <v/>
      </c>
      <c r="Q140" s="31" t="str">
        <f aca="false">IF(S140="","",IF(INDEX(Entities!$V$6:$V$205,S140)="","",INDEX(Entities!$V$6:$V$205,S140)))</f>
        <v/>
      </c>
      <c r="R140" s="0" t="str">
        <f aca="false">IFERROR(SMALL(Entities!$AR$6:$AR$205,135),"")</f>
        <v/>
      </c>
      <c r="S140" s="0" t="str">
        <f aca="false">IF(R140="","",MATCH(R140,Entities!$AR$6:$AR$205,0))</f>
        <v/>
      </c>
    </row>
    <row r="141" customFormat="false" ht="15" hidden="false" customHeight="false" outlineLevel="0" collapsed="false">
      <c r="A141" s="31" t="str">
        <f aca="false">IF(S141="","",IF(INDEX(Entities!$C$6:$C$205,S141)="","",INDEX(Entities!$C$6:$C$205,S141)))</f>
        <v/>
      </c>
      <c r="B141" s="31" t="str">
        <f aca="false">IF(S141="","",IF(INDEX(Entities!$B$6:$B$205,S141)="","",INDEX(Entities!$B$6:$B$205,S141)))</f>
        <v/>
      </c>
      <c r="C141" s="31" t="str">
        <f aca="false">IF(S141="","",IF(INDEX(Entities!$D$6:$D$205,S141)="","",INDEX(Entities!$D$6:$D$205,S141)))</f>
        <v/>
      </c>
      <c r="D141" s="32" t="str">
        <f aca="false">IF(S141="","",IF(INDEX(Entities!$I$6:$I$205,S141)="","",INDEX(Entities!$I$6:$I$205,S141)))</f>
        <v/>
      </c>
      <c r="E141" s="32" t="str">
        <f aca="false">IF(S141="","",IF(INDEX(Entities!$J$6:$J$205,S141)="","",INDEX(Entities!$J$6:$J$205,S141)))</f>
        <v/>
      </c>
      <c r="F141" s="32" t="str">
        <f aca="false">IF(S141="","",IF(INDEX(Entities!$K$6:$K$205,S141)="","",INDEX(Entities!$K$6:$K$205,S141)))</f>
        <v/>
      </c>
      <c r="G141" s="32" t="str">
        <f aca="false">IF(S141="","",IF(INDEX(Entities!$L$6:$L$205,S141)="","",INDEX(Entities!$L$6:$L$205,S141)))</f>
        <v/>
      </c>
      <c r="H141" s="32" t="str">
        <f aca="false">IF(S141="","",IF(INDEX(Entities!$M$6:$M$205,S141)="","",INDEX(Entities!$M$6:$M$205,S141)))</f>
        <v/>
      </c>
      <c r="I141" s="32" t="str">
        <f aca="false">IF(S141="","",IF(INDEX(Entities!$N$6:$N$205,S141)="","",INDEX(Entities!$N$6:$N$205,S141)))</f>
        <v/>
      </c>
      <c r="J141" s="32" t="str">
        <f aca="false">IF(S141="","",IF(INDEX(Entities!$O$6:$O$205,S141)="","",INDEX(Entities!$O$6:$O$205,S141)))</f>
        <v/>
      </c>
      <c r="K141" s="32" t="str">
        <f aca="false">IF(S141="","",IF(INDEX(Entities!$P$6:$P$205,S141)="","",INDEX(Entities!$P$6:$P$205,S141)))</f>
        <v/>
      </c>
      <c r="L141" s="32" t="str">
        <f aca="false">IF(S141="","",IF(INDEX(Entities!$Q$6:$Q$205,S141)="","",INDEX(Entities!$Q$6:$Q$205,S141)))</f>
        <v/>
      </c>
      <c r="M141" s="32" t="str">
        <f aca="false">IF(S141="","",IF(INDEX(Entities!$R$6:$R$205,S141)="","",INDEX(Entities!$R$6:$R$205,S141)))</f>
        <v/>
      </c>
      <c r="N141" s="32" t="str">
        <f aca="false">IF(S141="","",IF(INDEX(Entities!$S$6:$S$205,S141)="","",INDEX(Entities!$S$6:$S$205,S141)))</f>
        <v/>
      </c>
      <c r="O141" s="32" t="str">
        <f aca="false">IF(S141="","",IF(INDEX(Entities!$T$6:$T$205,S141)="","",INDEX(Entities!$T$6:$T$205,S141)))</f>
        <v/>
      </c>
      <c r="P141" s="32" t="str">
        <f aca="false">IF(S141="","",IF(INDEX(Entities!$U$6:$U$205,S141)="","",INDEX(Entities!$U$6:$U$205,S141)))</f>
        <v/>
      </c>
      <c r="Q141" s="31" t="str">
        <f aca="false">IF(S141="","",IF(INDEX(Entities!$V$6:$V$205,S141)="","",INDEX(Entities!$V$6:$V$205,S141)))</f>
        <v/>
      </c>
      <c r="R141" s="0" t="str">
        <f aca="false">IFERROR(SMALL(Entities!$AR$6:$AR$205,136),"")</f>
        <v/>
      </c>
      <c r="S141" s="0" t="str">
        <f aca="false">IF(R141="","",MATCH(R141,Entities!$AR$6:$AR$205,0))</f>
        <v/>
      </c>
    </row>
    <row r="142" customFormat="false" ht="15" hidden="false" customHeight="false" outlineLevel="0" collapsed="false">
      <c r="A142" s="31" t="str">
        <f aca="false">IF(S142="","",IF(INDEX(Entities!$C$6:$C$205,S142)="","",INDEX(Entities!$C$6:$C$205,S142)))</f>
        <v/>
      </c>
      <c r="B142" s="31" t="str">
        <f aca="false">IF(S142="","",IF(INDEX(Entities!$B$6:$B$205,S142)="","",INDEX(Entities!$B$6:$B$205,S142)))</f>
        <v/>
      </c>
      <c r="C142" s="31" t="str">
        <f aca="false">IF(S142="","",IF(INDEX(Entities!$D$6:$D$205,S142)="","",INDEX(Entities!$D$6:$D$205,S142)))</f>
        <v/>
      </c>
      <c r="D142" s="32" t="str">
        <f aca="false">IF(S142="","",IF(INDEX(Entities!$I$6:$I$205,S142)="","",INDEX(Entities!$I$6:$I$205,S142)))</f>
        <v/>
      </c>
      <c r="E142" s="32" t="str">
        <f aca="false">IF(S142="","",IF(INDEX(Entities!$J$6:$J$205,S142)="","",INDEX(Entities!$J$6:$J$205,S142)))</f>
        <v/>
      </c>
      <c r="F142" s="32" t="str">
        <f aca="false">IF(S142="","",IF(INDEX(Entities!$K$6:$K$205,S142)="","",INDEX(Entities!$K$6:$K$205,S142)))</f>
        <v/>
      </c>
      <c r="G142" s="32" t="str">
        <f aca="false">IF(S142="","",IF(INDEX(Entities!$L$6:$L$205,S142)="","",INDEX(Entities!$L$6:$L$205,S142)))</f>
        <v/>
      </c>
      <c r="H142" s="32" t="str">
        <f aca="false">IF(S142="","",IF(INDEX(Entities!$M$6:$M$205,S142)="","",INDEX(Entities!$M$6:$M$205,S142)))</f>
        <v/>
      </c>
      <c r="I142" s="32" t="str">
        <f aca="false">IF(S142="","",IF(INDEX(Entities!$N$6:$N$205,S142)="","",INDEX(Entities!$N$6:$N$205,S142)))</f>
        <v/>
      </c>
      <c r="J142" s="32" t="str">
        <f aca="false">IF(S142="","",IF(INDEX(Entities!$O$6:$O$205,S142)="","",INDEX(Entities!$O$6:$O$205,S142)))</f>
        <v/>
      </c>
      <c r="K142" s="32" t="str">
        <f aca="false">IF(S142="","",IF(INDEX(Entities!$P$6:$P$205,S142)="","",INDEX(Entities!$P$6:$P$205,S142)))</f>
        <v/>
      </c>
      <c r="L142" s="32" t="str">
        <f aca="false">IF(S142="","",IF(INDEX(Entities!$Q$6:$Q$205,S142)="","",INDEX(Entities!$Q$6:$Q$205,S142)))</f>
        <v/>
      </c>
      <c r="M142" s="32" t="str">
        <f aca="false">IF(S142="","",IF(INDEX(Entities!$R$6:$R$205,S142)="","",INDEX(Entities!$R$6:$R$205,S142)))</f>
        <v/>
      </c>
      <c r="N142" s="32" t="str">
        <f aca="false">IF(S142="","",IF(INDEX(Entities!$S$6:$S$205,S142)="","",INDEX(Entities!$S$6:$S$205,S142)))</f>
        <v/>
      </c>
      <c r="O142" s="32" t="str">
        <f aca="false">IF(S142="","",IF(INDEX(Entities!$T$6:$T$205,S142)="","",INDEX(Entities!$T$6:$T$205,S142)))</f>
        <v/>
      </c>
      <c r="P142" s="32" t="str">
        <f aca="false">IF(S142="","",IF(INDEX(Entities!$U$6:$U$205,S142)="","",INDEX(Entities!$U$6:$U$205,S142)))</f>
        <v/>
      </c>
      <c r="Q142" s="31" t="str">
        <f aca="false">IF(S142="","",IF(INDEX(Entities!$V$6:$V$205,S142)="","",INDEX(Entities!$V$6:$V$205,S142)))</f>
        <v/>
      </c>
      <c r="R142" s="0" t="str">
        <f aca="false">IFERROR(SMALL(Entities!$AR$6:$AR$205,137),"")</f>
        <v/>
      </c>
      <c r="S142" s="0" t="str">
        <f aca="false">IF(R142="","",MATCH(R142,Entities!$AR$6:$AR$205,0))</f>
        <v/>
      </c>
    </row>
    <row r="143" customFormat="false" ht="15" hidden="false" customHeight="false" outlineLevel="0" collapsed="false">
      <c r="A143" s="31" t="str">
        <f aca="false">IF(S143="","",IF(INDEX(Entities!$C$6:$C$205,S143)="","",INDEX(Entities!$C$6:$C$205,S143)))</f>
        <v/>
      </c>
      <c r="B143" s="31" t="str">
        <f aca="false">IF(S143="","",IF(INDEX(Entities!$B$6:$B$205,S143)="","",INDEX(Entities!$B$6:$B$205,S143)))</f>
        <v/>
      </c>
      <c r="C143" s="31" t="str">
        <f aca="false">IF(S143="","",IF(INDEX(Entities!$D$6:$D$205,S143)="","",INDEX(Entities!$D$6:$D$205,S143)))</f>
        <v/>
      </c>
      <c r="D143" s="32" t="str">
        <f aca="false">IF(S143="","",IF(INDEX(Entities!$I$6:$I$205,S143)="","",INDEX(Entities!$I$6:$I$205,S143)))</f>
        <v/>
      </c>
      <c r="E143" s="32" t="str">
        <f aca="false">IF(S143="","",IF(INDEX(Entities!$J$6:$J$205,S143)="","",INDEX(Entities!$J$6:$J$205,S143)))</f>
        <v/>
      </c>
      <c r="F143" s="32" t="str">
        <f aca="false">IF(S143="","",IF(INDEX(Entities!$K$6:$K$205,S143)="","",INDEX(Entities!$K$6:$K$205,S143)))</f>
        <v/>
      </c>
      <c r="G143" s="32" t="str">
        <f aca="false">IF(S143="","",IF(INDEX(Entities!$L$6:$L$205,S143)="","",INDEX(Entities!$L$6:$L$205,S143)))</f>
        <v/>
      </c>
      <c r="H143" s="32" t="str">
        <f aca="false">IF(S143="","",IF(INDEX(Entities!$M$6:$M$205,S143)="","",INDEX(Entities!$M$6:$M$205,S143)))</f>
        <v/>
      </c>
      <c r="I143" s="32" t="str">
        <f aca="false">IF(S143="","",IF(INDEX(Entities!$N$6:$N$205,S143)="","",INDEX(Entities!$N$6:$N$205,S143)))</f>
        <v/>
      </c>
      <c r="J143" s="32" t="str">
        <f aca="false">IF(S143="","",IF(INDEX(Entities!$O$6:$O$205,S143)="","",INDEX(Entities!$O$6:$O$205,S143)))</f>
        <v/>
      </c>
      <c r="K143" s="32" t="str">
        <f aca="false">IF(S143="","",IF(INDEX(Entities!$P$6:$P$205,S143)="","",INDEX(Entities!$P$6:$P$205,S143)))</f>
        <v/>
      </c>
      <c r="L143" s="32" t="str">
        <f aca="false">IF(S143="","",IF(INDEX(Entities!$Q$6:$Q$205,S143)="","",INDEX(Entities!$Q$6:$Q$205,S143)))</f>
        <v/>
      </c>
      <c r="M143" s="32" t="str">
        <f aca="false">IF(S143="","",IF(INDEX(Entities!$R$6:$R$205,S143)="","",INDEX(Entities!$R$6:$R$205,S143)))</f>
        <v/>
      </c>
      <c r="N143" s="32" t="str">
        <f aca="false">IF(S143="","",IF(INDEX(Entities!$S$6:$S$205,S143)="","",INDEX(Entities!$S$6:$S$205,S143)))</f>
        <v/>
      </c>
      <c r="O143" s="32" t="str">
        <f aca="false">IF(S143="","",IF(INDEX(Entities!$T$6:$T$205,S143)="","",INDEX(Entities!$T$6:$T$205,S143)))</f>
        <v/>
      </c>
      <c r="P143" s="32" t="str">
        <f aca="false">IF(S143="","",IF(INDEX(Entities!$U$6:$U$205,S143)="","",INDEX(Entities!$U$6:$U$205,S143)))</f>
        <v/>
      </c>
      <c r="Q143" s="31" t="str">
        <f aca="false">IF(S143="","",IF(INDEX(Entities!$V$6:$V$205,S143)="","",INDEX(Entities!$V$6:$V$205,S143)))</f>
        <v/>
      </c>
      <c r="R143" s="0" t="str">
        <f aca="false">IFERROR(SMALL(Entities!$AR$6:$AR$205,138),"")</f>
        <v/>
      </c>
      <c r="S143" s="0" t="str">
        <f aca="false">IF(R143="","",MATCH(R143,Entities!$AR$6:$AR$205,0))</f>
        <v/>
      </c>
    </row>
    <row r="144" customFormat="false" ht="15" hidden="false" customHeight="false" outlineLevel="0" collapsed="false">
      <c r="A144" s="31" t="str">
        <f aca="false">IF(S144="","",IF(INDEX(Entities!$C$6:$C$205,S144)="","",INDEX(Entities!$C$6:$C$205,S144)))</f>
        <v/>
      </c>
      <c r="B144" s="31" t="str">
        <f aca="false">IF(S144="","",IF(INDEX(Entities!$B$6:$B$205,S144)="","",INDEX(Entities!$B$6:$B$205,S144)))</f>
        <v/>
      </c>
      <c r="C144" s="31" t="str">
        <f aca="false">IF(S144="","",IF(INDEX(Entities!$D$6:$D$205,S144)="","",INDEX(Entities!$D$6:$D$205,S144)))</f>
        <v/>
      </c>
      <c r="D144" s="32" t="str">
        <f aca="false">IF(S144="","",IF(INDEX(Entities!$I$6:$I$205,S144)="","",INDEX(Entities!$I$6:$I$205,S144)))</f>
        <v/>
      </c>
      <c r="E144" s="32" t="str">
        <f aca="false">IF(S144="","",IF(INDEX(Entities!$J$6:$J$205,S144)="","",INDEX(Entities!$J$6:$J$205,S144)))</f>
        <v/>
      </c>
      <c r="F144" s="32" t="str">
        <f aca="false">IF(S144="","",IF(INDEX(Entities!$K$6:$K$205,S144)="","",INDEX(Entities!$K$6:$K$205,S144)))</f>
        <v/>
      </c>
      <c r="G144" s="32" t="str">
        <f aca="false">IF(S144="","",IF(INDEX(Entities!$L$6:$L$205,S144)="","",INDEX(Entities!$L$6:$L$205,S144)))</f>
        <v/>
      </c>
      <c r="H144" s="32" t="str">
        <f aca="false">IF(S144="","",IF(INDEX(Entities!$M$6:$M$205,S144)="","",INDEX(Entities!$M$6:$M$205,S144)))</f>
        <v/>
      </c>
      <c r="I144" s="32" t="str">
        <f aca="false">IF(S144="","",IF(INDEX(Entities!$N$6:$N$205,S144)="","",INDEX(Entities!$N$6:$N$205,S144)))</f>
        <v/>
      </c>
      <c r="J144" s="32" t="str">
        <f aca="false">IF(S144="","",IF(INDEX(Entities!$O$6:$O$205,S144)="","",INDEX(Entities!$O$6:$O$205,S144)))</f>
        <v/>
      </c>
      <c r="K144" s="32" t="str">
        <f aca="false">IF(S144="","",IF(INDEX(Entities!$P$6:$P$205,S144)="","",INDEX(Entities!$P$6:$P$205,S144)))</f>
        <v/>
      </c>
      <c r="L144" s="32" t="str">
        <f aca="false">IF(S144="","",IF(INDEX(Entities!$Q$6:$Q$205,S144)="","",INDEX(Entities!$Q$6:$Q$205,S144)))</f>
        <v/>
      </c>
      <c r="M144" s="32" t="str">
        <f aca="false">IF(S144="","",IF(INDEX(Entities!$R$6:$R$205,S144)="","",INDEX(Entities!$R$6:$R$205,S144)))</f>
        <v/>
      </c>
      <c r="N144" s="32" t="str">
        <f aca="false">IF(S144="","",IF(INDEX(Entities!$S$6:$S$205,S144)="","",INDEX(Entities!$S$6:$S$205,S144)))</f>
        <v/>
      </c>
      <c r="O144" s="32" t="str">
        <f aca="false">IF(S144="","",IF(INDEX(Entities!$T$6:$T$205,S144)="","",INDEX(Entities!$T$6:$T$205,S144)))</f>
        <v/>
      </c>
      <c r="P144" s="32" t="str">
        <f aca="false">IF(S144="","",IF(INDEX(Entities!$U$6:$U$205,S144)="","",INDEX(Entities!$U$6:$U$205,S144)))</f>
        <v/>
      </c>
      <c r="Q144" s="31" t="str">
        <f aca="false">IF(S144="","",IF(INDEX(Entities!$V$6:$V$205,S144)="","",INDEX(Entities!$V$6:$V$205,S144)))</f>
        <v/>
      </c>
      <c r="R144" s="0" t="str">
        <f aca="false">IFERROR(SMALL(Entities!$AR$6:$AR$205,139),"")</f>
        <v/>
      </c>
      <c r="S144" s="0" t="str">
        <f aca="false">IF(R144="","",MATCH(R144,Entities!$AR$6:$AR$205,0))</f>
        <v/>
      </c>
    </row>
    <row r="145" customFormat="false" ht="15" hidden="false" customHeight="false" outlineLevel="0" collapsed="false">
      <c r="A145" s="31" t="str">
        <f aca="false">IF(S145="","",IF(INDEX(Entities!$C$6:$C$205,S145)="","",INDEX(Entities!$C$6:$C$205,S145)))</f>
        <v/>
      </c>
      <c r="B145" s="31" t="str">
        <f aca="false">IF(S145="","",IF(INDEX(Entities!$B$6:$B$205,S145)="","",INDEX(Entities!$B$6:$B$205,S145)))</f>
        <v/>
      </c>
      <c r="C145" s="31" t="str">
        <f aca="false">IF(S145="","",IF(INDEX(Entities!$D$6:$D$205,S145)="","",INDEX(Entities!$D$6:$D$205,S145)))</f>
        <v/>
      </c>
      <c r="D145" s="32" t="str">
        <f aca="false">IF(S145="","",IF(INDEX(Entities!$I$6:$I$205,S145)="","",INDEX(Entities!$I$6:$I$205,S145)))</f>
        <v/>
      </c>
      <c r="E145" s="32" t="str">
        <f aca="false">IF(S145="","",IF(INDEX(Entities!$J$6:$J$205,S145)="","",INDEX(Entities!$J$6:$J$205,S145)))</f>
        <v/>
      </c>
      <c r="F145" s="32" t="str">
        <f aca="false">IF(S145="","",IF(INDEX(Entities!$K$6:$K$205,S145)="","",INDEX(Entities!$K$6:$K$205,S145)))</f>
        <v/>
      </c>
      <c r="G145" s="32" t="str">
        <f aca="false">IF(S145="","",IF(INDEX(Entities!$L$6:$L$205,S145)="","",INDEX(Entities!$L$6:$L$205,S145)))</f>
        <v/>
      </c>
      <c r="H145" s="32" t="str">
        <f aca="false">IF(S145="","",IF(INDEX(Entities!$M$6:$M$205,S145)="","",INDEX(Entities!$M$6:$M$205,S145)))</f>
        <v/>
      </c>
      <c r="I145" s="32" t="str">
        <f aca="false">IF(S145="","",IF(INDEX(Entities!$N$6:$N$205,S145)="","",INDEX(Entities!$N$6:$N$205,S145)))</f>
        <v/>
      </c>
      <c r="J145" s="32" t="str">
        <f aca="false">IF(S145="","",IF(INDEX(Entities!$O$6:$O$205,S145)="","",INDEX(Entities!$O$6:$O$205,S145)))</f>
        <v/>
      </c>
      <c r="K145" s="32" t="str">
        <f aca="false">IF(S145="","",IF(INDEX(Entities!$P$6:$P$205,S145)="","",INDEX(Entities!$P$6:$P$205,S145)))</f>
        <v/>
      </c>
      <c r="L145" s="32" t="str">
        <f aca="false">IF(S145="","",IF(INDEX(Entities!$Q$6:$Q$205,S145)="","",INDEX(Entities!$Q$6:$Q$205,S145)))</f>
        <v/>
      </c>
      <c r="M145" s="32" t="str">
        <f aca="false">IF(S145="","",IF(INDEX(Entities!$R$6:$R$205,S145)="","",INDEX(Entities!$R$6:$R$205,S145)))</f>
        <v/>
      </c>
      <c r="N145" s="32" t="str">
        <f aca="false">IF(S145="","",IF(INDEX(Entities!$S$6:$S$205,S145)="","",INDEX(Entities!$S$6:$S$205,S145)))</f>
        <v/>
      </c>
      <c r="O145" s="32" t="str">
        <f aca="false">IF(S145="","",IF(INDEX(Entities!$T$6:$T$205,S145)="","",INDEX(Entities!$T$6:$T$205,S145)))</f>
        <v/>
      </c>
      <c r="P145" s="32" t="str">
        <f aca="false">IF(S145="","",IF(INDEX(Entities!$U$6:$U$205,S145)="","",INDEX(Entities!$U$6:$U$205,S145)))</f>
        <v/>
      </c>
      <c r="Q145" s="31" t="str">
        <f aca="false">IF(S145="","",IF(INDEX(Entities!$V$6:$V$205,S145)="","",INDEX(Entities!$V$6:$V$205,S145)))</f>
        <v/>
      </c>
      <c r="R145" s="0" t="str">
        <f aca="false">IFERROR(SMALL(Entities!$AR$6:$AR$205,140),"")</f>
        <v/>
      </c>
      <c r="S145" s="0" t="str">
        <f aca="false">IF(R145="","",MATCH(R145,Entities!$AR$6:$AR$205,0))</f>
        <v/>
      </c>
    </row>
    <row r="146" customFormat="false" ht="15" hidden="false" customHeight="false" outlineLevel="0" collapsed="false">
      <c r="A146" s="31" t="str">
        <f aca="false">IF(S146="","",IF(INDEX(Entities!$C$6:$C$205,S146)="","",INDEX(Entities!$C$6:$C$205,S146)))</f>
        <v/>
      </c>
      <c r="B146" s="31" t="str">
        <f aca="false">IF(S146="","",IF(INDEX(Entities!$B$6:$B$205,S146)="","",INDEX(Entities!$B$6:$B$205,S146)))</f>
        <v/>
      </c>
      <c r="C146" s="31" t="str">
        <f aca="false">IF(S146="","",IF(INDEX(Entities!$D$6:$D$205,S146)="","",INDEX(Entities!$D$6:$D$205,S146)))</f>
        <v/>
      </c>
      <c r="D146" s="32" t="str">
        <f aca="false">IF(S146="","",IF(INDEX(Entities!$I$6:$I$205,S146)="","",INDEX(Entities!$I$6:$I$205,S146)))</f>
        <v/>
      </c>
      <c r="E146" s="32" t="str">
        <f aca="false">IF(S146="","",IF(INDEX(Entities!$J$6:$J$205,S146)="","",INDEX(Entities!$J$6:$J$205,S146)))</f>
        <v/>
      </c>
      <c r="F146" s="32" t="str">
        <f aca="false">IF(S146="","",IF(INDEX(Entities!$K$6:$K$205,S146)="","",INDEX(Entities!$K$6:$K$205,S146)))</f>
        <v/>
      </c>
      <c r="G146" s="32" t="str">
        <f aca="false">IF(S146="","",IF(INDEX(Entities!$L$6:$L$205,S146)="","",INDEX(Entities!$L$6:$L$205,S146)))</f>
        <v/>
      </c>
      <c r="H146" s="32" t="str">
        <f aca="false">IF(S146="","",IF(INDEX(Entities!$M$6:$M$205,S146)="","",INDEX(Entities!$M$6:$M$205,S146)))</f>
        <v/>
      </c>
      <c r="I146" s="32" t="str">
        <f aca="false">IF(S146="","",IF(INDEX(Entities!$N$6:$N$205,S146)="","",INDEX(Entities!$N$6:$N$205,S146)))</f>
        <v/>
      </c>
      <c r="J146" s="32" t="str">
        <f aca="false">IF(S146="","",IF(INDEX(Entities!$O$6:$O$205,S146)="","",INDEX(Entities!$O$6:$O$205,S146)))</f>
        <v/>
      </c>
      <c r="K146" s="32" t="str">
        <f aca="false">IF(S146="","",IF(INDEX(Entities!$P$6:$P$205,S146)="","",INDEX(Entities!$P$6:$P$205,S146)))</f>
        <v/>
      </c>
      <c r="L146" s="32" t="str">
        <f aca="false">IF(S146="","",IF(INDEX(Entities!$Q$6:$Q$205,S146)="","",INDEX(Entities!$Q$6:$Q$205,S146)))</f>
        <v/>
      </c>
      <c r="M146" s="32" t="str">
        <f aca="false">IF(S146="","",IF(INDEX(Entities!$R$6:$R$205,S146)="","",INDEX(Entities!$R$6:$R$205,S146)))</f>
        <v/>
      </c>
      <c r="N146" s="32" t="str">
        <f aca="false">IF(S146="","",IF(INDEX(Entities!$S$6:$S$205,S146)="","",INDEX(Entities!$S$6:$S$205,S146)))</f>
        <v/>
      </c>
      <c r="O146" s="32" t="str">
        <f aca="false">IF(S146="","",IF(INDEX(Entities!$T$6:$T$205,S146)="","",INDEX(Entities!$T$6:$T$205,S146)))</f>
        <v/>
      </c>
      <c r="P146" s="32" t="str">
        <f aca="false">IF(S146="","",IF(INDEX(Entities!$U$6:$U$205,S146)="","",INDEX(Entities!$U$6:$U$205,S146)))</f>
        <v/>
      </c>
      <c r="Q146" s="31" t="str">
        <f aca="false">IF(S146="","",IF(INDEX(Entities!$V$6:$V$205,S146)="","",INDEX(Entities!$V$6:$V$205,S146)))</f>
        <v/>
      </c>
      <c r="R146" s="0" t="str">
        <f aca="false">IFERROR(SMALL(Entities!$AR$6:$AR$205,141),"")</f>
        <v/>
      </c>
      <c r="S146" s="0" t="str">
        <f aca="false">IF(R146="","",MATCH(R146,Entities!$AR$6:$AR$205,0))</f>
        <v/>
      </c>
    </row>
    <row r="147" customFormat="false" ht="15" hidden="false" customHeight="false" outlineLevel="0" collapsed="false">
      <c r="A147" s="31" t="str">
        <f aca="false">IF(S147="","",IF(INDEX(Entities!$C$6:$C$205,S147)="","",INDEX(Entities!$C$6:$C$205,S147)))</f>
        <v/>
      </c>
      <c r="B147" s="31" t="str">
        <f aca="false">IF(S147="","",IF(INDEX(Entities!$B$6:$B$205,S147)="","",INDEX(Entities!$B$6:$B$205,S147)))</f>
        <v/>
      </c>
      <c r="C147" s="31" t="str">
        <f aca="false">IF(S147="","",IF(INDEX(Entities!$D$6:$D$205,S147)="","",INDEX(Entities!$D$6:$D$205,S147)))</f>
        <v/>
      </c>
      <c r="D147" s="32" t="str">
        <f aca="false">IF(S147="","",IF(INDEX(Entities!$I$6:$I$205,S147)="","",INDEX(Entities!$I$6:$I$205,S147)))</f>
        <v/>
      </c>
      <c r="E147" s="32" t="str">
        <f aca="false">IF(S147="","",IF(INDEX(Entities!$J$6:$J$205,S147)="","",INDEX(Entities!$J$6:$J$205,S147)))</f>
        <v/>
      </c>
      <c r="F147" s="32" t="str">
        <f aca="false">IF(S147="","",IF(INDEX(Entities!$K$6:$K$205,S147)="","",INDEX(Entities!$K$6:$K$205,S147)))</f>
        <v/>
      </c>
      <c r="G147" s="32" t="str">
        <f aca="false">IF(S147="","",IF(INDEX(Entities!$L$6:$L$205,S147)="","",INDEX(Entities!$L$6:$L$205,S147)))</f>
        <v/>
      </c>
      <c r="H147" s="32" t="str">
        <f aca="false">IF(S147="","",IF(INDEX(Entities!$M$6:$M$205,S147)="","",INDEX(Entities!$M$6:$M$205,S147)))</f>
        <v/>
      </c>
      <c r="I147" s="32" t="str">
        <f aca="false">IF(S147="","",IF(INDEX(Entities!$N$6:$N$205,S147)="","",INDEX(Entities!$N$6:$N$205,S147)))</f>
        <v/>
      </c>
      <c r="J147" s="32" t="str">
        <f aca="false">IF(S147="","",IF(INDEX(Entities!$O$6:$O$205,S147)="","",INDEX(Entities!$O$6:$O$205,S147)))</f>
        <v/>
      </c>
      <c r="K147" s="32" t="str">
        <f aca="false">IF(S147="","",IF(INDEX(Entities!$P$6:$P$205,S147)="","",INDEX(Entities!$P$6:$P$205,S147)))</f>
        <v/>
      </c>
      <c r="L147" s="32" t="str">
        <f aca="false">IF(S147="","",IF(INDEX(Entities!$Q$6:$Q$205,S147)="","",INDEX(Entities!$Q$6:$Q$205,S147)))</f>
        <v/>
      </c>
      <c r="M147" s="32" t="str">
        <f aca="false">IF(S147="","",IF(INDEX(Entities!$R$6:$R$205,S147)="","",INDEX(Entities!$R$6:$R$205,S147)))</f>
        <v/>
      </c>
      <c r="N147" s="32" t="str">
        <f aca="false">IF(S147="","",IF(INDEX(Entities!$S$6:$S$205,S147)="","",INDEX(Entities!$S$6:$S$205,S147)))</f>
        <v/>
      </c>
      <c r="O147" s="32" t="str">
        <f aca="false">IF(S147="","",IF(INDEX(Entities!$T$6:$T$205,S147)="","",INDEX(Entities!$T$6:$T$205,S147)))</f>
        <v/>
      </c>
      <c r="P147" s="32" t="str">
        <f aca="false">IF(S147="","",IF(INDEX(Entities!$U$6:$U$205,S147)="","",INDEX(Entities!$U$6:$U$205,S147)))</f>
        <v/>
      </c>
      <c r="Q147" s="31" t="str">
        <f aca="false">IF(S147="","",IF(INDEX(Entities!$V$6:$V$205,S147)="","",INDEX(Entities!$V$6:$V$205,S147)))</f>
        <v/>
      </c>
      <c r="R147" s="0" t="str">
        <f aca="false">IFERROR(SMALL(Entities!$AR$6:$AR$205,142),"")</f>
        <v/>
      </c>
      <c r="S147" s="0" t="str">
        <f aca="false">IF(R147="","",MATCH(R147,Entities!$AR$6:$AR$205,0))</f>
        <v/>
      </c>
    </row>
    <row r="148" customFormat="false" ht="15" hidden="false" customHeight="false" outlineLevel="0" collapsed="false">
      <c r="A148" s="31" t="str">
        <f aca="false">IF(S148="","",IF(INDEX(Entities!$C$6:$C$205,S148)="","",INDEX(Entities!$C$6:$C$205,S148)))</f>
        <v/>
      </c>
      <c r="B148" s="31" t="str">
        <f aca="false">IF(S148="","",IF(INDEX(Entities!$B$6:$B$205,S148)="","",INDEX(Entities!$B$6:$B$205,S148)))</f>
        <v/>
      </c>
      <c r="C148" s="31" t="str">
        <f aca="false">IF(S148="","",IF(INDEX(Entities!$D$6:$D$205,S148)="","",INDEX(Entities!$D$6:$D$205,S148)))</f>
        <v/>
      </c>
      <c r="D148" s="32" t="str">
        <f aca="false">IF(S148="","",IF(INDEX(Entities!$I$6:$I$205,S148)="","",INDEX(Entities!$I$6:$I$205,S148)))</f>
        <v/>
      </c>
      <c r="E148" s="32" t="str">
        <f aca="false">IF(S148="","",IF(INDEX(Entities!$J$6:$J$205,S148)="","",INDEX(Entities!$J$6:$J$205,S148)))</f>
        <v/>
      </c>
      <c r="F148" s="32" t="str">
        <f aca="false">IF(S148="","",IF(INDEX(Entities!$K$6:$K$205,S148)="","",INDEX(Entities!$K$6:$K$205,S148)))</f>
        <v/>
      </c>
      <c r="G148" s="32" t="str">
        <f aca="false">IF(S148="","",IF(INDEX(Entities!$L$6:$L$205,S148)="","",INDEX(Entities!$L$6:$L$205,S148)))</f>
        <v/>
      </c>
      <c r="H148" s="32" t="str">
        <f aca="false">IF(S148="","",IF(INDEX(Entities!$M$6:$M$205,S148)="","",INDEX(Entities!$M$6:$M$205,S148)))</f>
        <v/>
      </c>
      <c r="I148" s="32" t="str">
        <f aca="false">IF(S148="","",IF(INDEX(Entities!$N$6:$N$205,S148)="","",INDEX(Entities!$N$6:$N$205,S148)))</f>
        <v/>
      </c>
      <c r="J148" s="32" t="str">
        <f aca="false">IF(S148="","",IF(INDEX(Entities!$O$6:$O$205,S148)="","",INDEX(Entities!$O$6:$O$205,S148)))</f>
        <v/>
      </c>
      <c r="K148" s="32" t="str">
        <f aca="false">IF(S148="","",IF(INDEX(Entities!$P$6:$P$205,S148)="","",INDEX(Entities!$P$6:$P$205,S148)))</f>
        <v/>
      </c>
      <c r="L148" s="32" t="str">
        <f aca="false">IF(S148="","",IF(INDEX(Entities!$Q$6:$Q$205,S148)="","",INDEX(Entities!$Q$6:$Q$205,S148)))</f>
        <v/>
      </c>
      <c r="M148" s="32" t="str">
        <f aca="false">IF(S148="","",IF(INDEX(Entities!$R$6:$R$205,S148)="","",INDEX(Entities!$R$6:$R$205,S148)))</f>
        <v/>
      </c>
      <c r="N148" s="32" t="str">
        <f aca="false">IF(S148="","",IF(INDEX(Entities!$S$6:$S$205,S148)="","",INDEX(Entities!$S$6:$S$205,S148)))</f>
        <v/>
      </c>
      <c r="O148" s="32" t="str">
        <f aca="false">IF(S148="","",IF(INDEX(Entities!$T$6:$T$205,S148)="","",INDEX(Entities!$T$6:$T$205,S148)))</f>
        <v/>
      </c>
      <c r="P148" s="32" t="str">
        <f aca="false">IF(S148="","",IF(INDEX(Entities!$U$6:$U$205,S148)="","",INDEX(Entities!$U$6:$U$205,S148)))</f>
        <v/>
      </c>
      <c r="Q148" s="31" t="str">
        <f aca="false">IF(S148="","",IF(INDEX(Entities!$V$6:$V$205,S148)="","",INDEX(Entities!$V$6:$V$205,S148)))</f>
        <v/>
      </c>
      <c r="R148" s="0" t="str">
        <f aca="false">IFERROR(SMALL(Entities!$AR$6:$AR$205,143),"")</f>
        <v/>
      </c>
      <c r="S148" s="0" t="str">
        <f aca="false">IF(R148="","",MATCH(R148,Entities!$AR$6:$AR$205,0))</f>
        <v/>
      </c>
    </row>
    <row r="149" customFormat="false" ht="15" hidden="false" customHeight="false" outlineLevel="0" collapsed="false">
      <c r="A149" s="31" t="str">
        <f aca="false">IF(S149="","",IF(INDEX(Entities!$C$6:$C$205,S149)="","",INDEX(Entities!$C$6:$C$205,S149)))</f>
        <v/>
      </c>
      <c r="B149" s="31" t="str">
        <f aca="false">IF(S149="","",IF(INDEX(Entities!$B$6:$B$205,S149)="","",INDEX(Entities!$B$6:$B$205,S149)))</f>
        <v/>
      </c>
      <c r="C149" s="31" t="str">
        <f aca="false">IF(S149="","",IF(INDEX(Entities!$D$6:$D$205,S149)="","",INDEX(Entities!$D$6:$D$205,S149)))</f>
        <v/>
      </c>
      <c r="D149" s="32" t="str">
        <f aca="false">IF(S149="","",IF(INDEX(Entities!$I$6:$I$205,S149)="","",INDEX(Entities!$I$6:$I$205,S149)))</f>
        <v/>
      </c>
      <c r="E149" s="32" t="str">
        <f aca="false">IF(S149="","",IF(INDEX(Entities!$J$6:$J$205,S149)="","",INDEX(Entities!$J$6:$J$205,S149)))</f>
        <v/>
      </c>
      <c r="F149" s="32" t="str">
        <f aca="false">IF(S149="","",IF(INDEX(Entities!$K$6:$K$205,S149)="","",INDEX(Entities!$K$6:$K$205,S149)))</f>
        <v/>
      </c>
      <c r="G149" s="32" t="str">
        <f aca="false">IF(S149="","",IF(INDEX(Entities!$L$6:$L$205,S149)="","",INDEX(Entities!$L$6:$L$205,S149)))</f>
        <v/>
      </c>
      <c r="H149" s="32" t="str">
        <f aca="false">IF(S149="","",IF(INDEX(Entities!$M$6:$M$205,S149)="","",INDEX(Entities!$M$6:$M$205,S149)))</f>
        <v/>
      </c>
      <c r="I149" s="32" t="str">
        <f aca="false">IF(S149="","",IF(INDEX(Entities!$N$6:$N$205,S149)="","",INDEX(Entities!$N$6:$N$205,S149)))</f>
        <v/>
      </c>
      <c r="J149" s="32" t="str">
        <f aca="false">IF(S149="","",IF(INDEX(Entities!$O$6:$O$205,S149)="","",INDEX(Entities!$O$6:$O$205,S149)))</f>
        <v/>
      </c>
      <c r="K149" s="32" t="str">
        <f aca="false">IF(S149="","",IF(INDEX(Entities!$P$6:$P$205,S149)="","",INDEX(Entities!$P$6:$P$205,S149)))</f>
        <v/>
      </c>
      <c r="L149" s="32" t="str">
        <f aca="false">IF(S149="","",IF(INDEX(Entities!$Q$6:$Q$205,S149)="","",INDEX(Entities!$Q$6:$Q$205,S149)))</f>
        <v/>
      </c>
      <c r="M149" s="32" t="str">
        <f aca="false">IF(S149="","",IF(INDEX(Entities!$R$6:$R$205,S149)="","",INDEX(Entities!$R$6:$R$205,S149)))</f>
        <v/>
      </c>
      <c r="N149" s="32" t="str">
        <f aca="false">IF(S149="","",IF(INDEX(Entities!$S$6:$S$205,S149)="","",INDEX(Entities!$S$6:$S$205,S149)))</f>
        <v/>
      </c>
      <c r="O149" s="32" t="str">
        <f aca="false">IF(S149="","",IF(INDEX(Entities!$T$6:$T$205,S149)="","",INDEX(Entities!$T$6:$T$205,S149)))</f>
        <v/>
      </c>
      <c r="P149" s="32" t="str">
        <f aca="false">IF(S149="","",IF(INDEX(Entities!$U$6:$U$205,S149)="","",INDEX(Entities!$U$6:$U$205,S149)))</f>
        <v/>
      </c>
      <c r="Q149" s="31" t="str">
        <f aca="false">IF(S149="","",IF(INDEX(Entities!$V$6:$V$205,S149)="","",INDEX(Entities!$V$6:$V$205,S149)))</f>
        <v/>
      </c>
      <c r="R149" s="0" t="str">
        <f aca="false">IFERROR(SMALL(Entities!$AR$6:$AR$205,144),"")</f>
        <v/>
      </c>
      <c r="S149" s="0" t="str">
        <f aca="false">IF(R149="","",MATCH(R149,Entities!$AR$6:$AR$205,0))</f>
        <v/>
      </c>
    </row>
    <row r="150" customFormat="false" ht="15" hidden="false" customHeight="false" outlineLevel="0" collapsed="false">
      <c r="A150" s="31" t="str">
        <f aca="false">IF(S150="","",IF(INDEX(Entities!$C$6:$C$205,S150)="","",INDEX(Entities!$C$6:$C$205,S150)))</f>
        <v/>
      </c>
      <c r="B150" s="31" t="str">
        <f aca="false">IF(S150="","",IF(INDEX(Entities!$B$6:$B$205,S150)="","",INDEX(Entities!$B$6:$B$205,S150)))</f>
        <v/>
      </c>
      <c r="C150" s="31" t="str">
        <f aca="false">IF(S150="","",IF(INDEX(Entities!$D$6:$D$205,S150)="","",INDEX(Entities!$D$6:$D$205,S150)))</f>
        <v/>
      </c>
      <c r="D150" s="32" t="str">
        <f aca="false">IF(S150="","",IF(INDEX(Entities!$I$6:$I$205,S150)="","",INDEX(Entities!$I$6:$I$205,S150)))</f>
        <v/>
      </c>
      <c r="E150" s="32" t="str">
        <f aca="false">IF(S150="","",IF(INDEX(Entities!$J$6:$J$205,S150)="","",INDEX(Entities!$J$6:$J$205,S150)))</f>
        <v/>
      </c>
      <c r="F150" s="32" t="str">
        <f aca="false">IF(S150="","",IF(INDEX(Entities!$K$6:$K$205,S150)="","",INDEX(Entities!$K$6:$K$205,S150)))</f>
        <v/>
      </c>
      <c r="G150" s="32" t="str">
        <f aca="false">IF(S150="","",IF(INDEX(Entities!$L$6:$L$205,S150)="","",INDEX(Entities!$L$6:$L$205,S150)))</f>
        <v/>
      </c>
      <c r="H150" s="32" t="str">
        <f aca="false">IF(S150="","",IF(INDEX(Entities!$M$6:$M$205,S150)="","",INDEX(Entities!$M$6:$M$205,S150)))</f>
        <v/>
      </c>
      <c r="I150" s="32" t="str">
        <f aca="false">IF(S150="","",IF(INDEX(Entities!$N$6:$N$205,S150)="","",INDEX(Entities!$N$6:$N$205,S150)))</f>
        <v/>
      </c>
      <c r="J150" s="32" t="str">
        <f aca="false">IF(S150="","",IF(INDEX(Entities!$O$6:$O$205,S150)="","",INDEX(Entities!$O$6:$O$205,S150)))</f>
        <v/>
      </c>
      <c r="K150" s="32" t="str">
        <f aca="false">IF(S150="","",IF(INDEX(Entities!$P$6:$P$205,S150)="","",INDEX(Entities!$P$6:$P$205,S150)))</f>
        <v/>
      </c>
      <c r="L150" s="32" t="str">
        <f aca="false">IF(S150="","",IF(INDEX(Entities!$Q$6:$Q$205,S150)="","",INDEX(Entities!$Q$6:$Q$205,S150)))</f>
        <v/>
      </c>
      <c r="M150" s="32" t="str">
        <f aca="false">IF(S150="","",IF(INDEX(Entities!$R$6:$R$205,S150)="","",INDEX(Entities!$R$6:$R$205,S150)))</f>
        <v/>
      </c>
      <c r="N150" s="32" t="str">
        <f aca="false">IF(S150="","",IF(INDEX(Entities!$S$6:$S$205,S150)="","",INDEX(Entities!$S$6:$S$205,S150)))</f>
        <v/>
      </c>
      <c r="O150" s="32" t="str">
        <f aca="false">IF(S150="","",IF(INDEX(Entities!$T$6:$T$205,S150)="","",INDEX(Entities!$T$6:$T$205,S150)))</f>
        <v/>
      </c>
      <c r="P150" s="32" t="str">
        <f aca="false">IF(S150="","",IF(INDEX(Entities!$U$6:$U$205,S150)="","",INDEX(Entities!$U$6:$U$205,S150)))</f>
        <v/>
      </c>
      <c r="Q150" s="31" t="str">
        <f aca="false">IF(S150="","",IF(INDEX(Entities!$V$6:$V$205,S150)="","",INDEX(Entities!$V$6:$V$205,S150)))</f>
        <v/>
      </c>
      <c r="R150" s="0" t="str">
        <f aca="false">IFERROR(SMALL(Entities!$AR$6:$AR$205,145),"")</f>
        <v/>
      </c>
      <c r="S150" s="0" t="str">
        <f aca="false">IF(R150="","",MATCH(R150,Entities!$AR$6:$AR$205,0))</f>
        <v/>
      </c>
    </row>
    <row r="151" customFormat="false" ht="15" hidden="false" customHeight="false" outlineLevel="0" collapsed="false">
      <c r="A151" s="31" t="str">
        <f aca="false">IF(S151="","",IF(INDEX(Entities!$C$6:$C$205,S151)="","",INDEX(Entities!$C$6:$C$205,S151)))</f>
        <v/>
      </c>
      <c r="B151" s="31" t="str">
        <f aca="false">IF(S151="","",IF(INDEX(Entities!$B$6:$B$205,S151)="","",INDEX(Entities!$B$6:$B$205,S151)))</f>
        <v/>
      </c>
      <c r="C151" s="31" t="str">
        <f aca="false">IF(S151="","",IF(INDEX(Entities!$D$6:$D$205,S151)="","",INDEX(Entities!$D$6:$D$205,S151)))</f>
        <v/>
      </c>
      <c r="D151" s="32" t="str">
        <f aca="false">IF(S151="","",IF(INDEX(Entities!$I$6:$I$205,S151)="","",INDEX(Entities!$I$6:$I$205,S151)))</f>
        <v/>
      </c>
      <c r="E151" s="32" t="str">
        <f aca="false">IF(S151="","",IF(INDEX(Entities!$J$6:$J$205,S151)="","",INDEX(Entities!$J$6:$J$205,S151)))</f>
        <v/>
      </c>
      <c r="F151" s="32" t="str">
        <f aca="false">IF(S151="","",IF(INDEX(Entities!$K$6:$K$205,S151)="","",INDEX(Entities!$K$6:$K$205,S151)))</f>
        <v/>
      </c>
      <c r="G151" s="32" t="str">
        <f aca="false">IF(S151="","",IF(INDEX(Entities!$L$6:$L$205,S151)="","",INDEX(Entities!$L$6:$L$205,S151)))</f>
        <v/>
      </c>
      <c r="H151" s="32" t="str">
        <f aca="false">IF(S151="","",IF(INDEX(Entities!$M$6:$M$205,S151)="","",INDEX(Entities!$M$6:$M$205,S151)))</f>
        <v/>
      </c>
      <c r="I151" s="32" t="str">
        <f aca="false">IF(S151="","",IF(INDEX(Entities!$N$6:$N$205,S151)="","",INDEX(Entities!$N$6:$N$205,S151)))</f>
        <v/>
      </c>
      <c r="J151" s="32" t="str">
        <f aca="false">IF(S151="","",IF(INDEX(Entities!$O$6:$O$205,S151)="","",INDEX(Entities!$O$6:$O$205,S151)))</f>
        <v/>
      </c>
      <c r="K151" s="32" t="str">
        <f aca="false">IF(S151="","",IF(INDEX(Entities!$P$6:$P$205,S151)="","",INDEX(Entities!$P$6:$P$205,S151)))</f>
        <v/>
      </c>
      <c r="L151" s="32" t="str">
        <f aca="false">IF(S151="","",IF(INDEX(Entities!$Q$6:$Q$205,S151)="","",INDEX(Entities!$Q$6:$Q$205,S151)))</f>
        <v/>
      </c>
      <c r="M151" s="32" t="str">
        <f aca="false">IF(S151="","",IF(INDEX(Entities!$R$6:$R$205,S151)="","",INDEX(Entities!$R$6:$R$205,S151)))</f>
        <v/>
      </c>
      <c r="N151" s="32" t="str">
        <f aca="false">IF(S151="","",IF(INDEX(Entities!$S$6:$S$205,S151)="","",INDEX(Entities!$S$6:$S$205,S151)))</f>
        <v/>
      </c>
      <c r="O151" s="32" t="str">
        <f aca="false">IF(S151="","",IF(INDEX(Entities!$T$6:$T$205,S151)="","",INDEX(Entities!$T$6:$T$205,S151)))</f>
        <v/>
      </c>
      <c r="P151" s="32" t="str">
        <f aca="false">IF(S151="","",IF(INDEX(Entities!$U$6:$U$205,S151)="","",INDEX(Entities!$U$6:$U$205,S151)))</f>
        <v/>
      </c>
      <c r="Q151" s="31" t="str">
        <f aca="false">IF(S151="","",IF(INDEX(Entities!$V$6:$V$205,S151)="","",INDEX(Entities!$V$6:$V$205,S151)))</f>
        <v/>
      </c>
      <c r="R151" s="0" t="str">
        <f aca="false">IFERROR(SMALL(Entities!$AR$6:$AR$205,146),"")</f>
        <v/>
      </c>
      <c r="S151" s="0" t="str">
        <f aca="false">IF(R151="","",MATCH(R151,Entities!$AR$6:$AR$205,0))</f>
        <v/>
      </c>
    </row>
    <row r="152" customFormat="false" ht="15" hidden="false" customHeight="false" outlineLevel="0" collapsed="false">
      <c r="A152" s="31" t="str">
        <f aca="false">IF(S152="","",IF(INDEX(Entities!$C$6:$C$205,S152)="","",INDEX(Entities!$C$6:$C$205,S152)))</f>
        <v/>
      </c>
      <c r="B152" s="31" t="str">
        <f aca="false">IF(S152="","",IF(INDEX(Entities!$B$6:$B$205,S152)="","",INDEX(Entities!$B$6:$B$205,S152)))</f>
        <v/>
      </c>
      <c r="C152" s="31" t="str">
        <f aca="false">IF(S152="","",IF(INDEX(Entities!$D$6:$D$205,S152)="","",INDEX(Entities!$D$6:$D$205,S152)))</f>
        <v/>
      </c>
      <c r="D152" s="32" t="str">
        <f aca="false">IF(S152="","",IF(INDEX(Entities!$I$6:$I$205,S152)="","",INDEX(Entities!$I$6:$I$205,S152)))</f>
        <v/>
      </c>
      <c r="E152" s="32" t="str">
        <f aca="false">IF(S152="","",IF(INDEX(Entities!$J$6:$J$205,S152)="","",INDEX(Entities!$J$6:$J$205,S152)))</f>
        <v/>
      </c>
      <c r="F152" s="32" t="str">
        <f aca="false">IF(S152="","",IF(INDEX(Entities!$K$6:$K$205,S152)="","",INDEX(Entities!$K$6:$K$205,S152)))</f>
        <v/>
      </c>
      <c r="G152" s="32" t="str">
        <f aca="false">IF(S152="","",IF(INDEX(Entities!$L$6:$L$205,S152)="","",INDEX(Entities!$L$6:$L$205,S152)))</f>
        <v/>
      </c>
      <c r="H152" s="32" t="str">
        <f aca="false">IF(S152="","",IF(INDEX(Entities!$M$6:$M$205,S152)="","",INDEX(Entities!$M$6:$M$205,S152)))</f>
        <v/>
      </c>
      <c r="I152" s="32" t="str">
        <f aca="false">IF(S152="","",IF(INDEX(Entities!$N$6:$N$205,S152)="","",INDEX(Entities!$N$6:$N$205,S152)))</f>
        <v/>
      </c>
      <c r="J152" s="32" t="str">
        <f aca="false">IF(S152="","",IF(INDEX(Entities!$O$6:$O$205,S152)="","",INDEX(Entities!$O$6:$O$205,S152)))</f>
        <v/>
      </c>
      <c r="K152" s="32" t="str">
        <f aca="false">IF(S152="","",IF(INDEX(Entities!$P$6:$P$205,S152)="","",INDEX(Entities!$P$6:$P$205,S152)))</f>
        <v/>
      </c>
      <c r="L152" s="32" t="str">
        <f aca="false">IF(S152="","",IF(INDEX(Entities!$Q$6:$Q$205,S152)="","",INDEX(Entities!$Q$6:$Q$205,S152)))</f>
        <v/>
      </c>
      <c r="M152" s="32" t="str">
        <f aca="false">IF(S152="","",IF(INDEX(Entities!$R$6:$R$205,S152)="","",INDEX(Entities!$R$6:$R$205,S152)))</f>
        <v/>
      </c>
      <c r="N152" s="32" t="str">
        <f aca="false">IF(S152="","",IF(INDEX(Entities!$S$6:$S$205,S152)="","",INDEX(Entities!$S$6:$S$205,S152)))</f>
        <v/>
      </c>
      <c r="O152" s="32" t="str">
        <f aca="false">IF(S152="","",IF(INDEX(Entities!$T$6:$T$205,S152)="","",INDEX(Entities!$T$6:$T$205,S152)))</f>
        <v/>
      </c>
      <c r="P152" s="32" t="str">
        <f aca="false">IF(S152="","",IF(INDEX(Entities!$U$6:$U$205,S152)="","",INDEX(Entities!$U$6:$U$205,S152)))</f>
        <v/>
      </c>
      <c r="Q152" s="31" t="str">
        <f aca="false">IF(S152="","",IF(INDEX(Entities!$V$6:$V$205,S152)="","",INDEX(Entities!$V$6:$V$205,S152)))</f>
        <v/>
      </c>
      <c r="R152" s="0" t="str">
        <f aca="false">IFERROR(SMALL(Entities!$AR$6:$AR$205,147),"")</f>
        <v/>
      </c>
      <c r="S152" s="0" t="str">
        <f aca="false">IF(R152="","",MATCH(R152,Entities!$AR$6:$AR$205,0))</f>
        <v/>
      </c>
    </row>
    <row r="153" customFormat="false" ht="15" hidden="false" customHeight="false" outlineLevel="0" collapsed="false">
      <c r="A153" s="31" t="str">
        <f aca="false">IF(S153="","",IF(INDEX(Entities!$C$6:$C$205,S153)="","",INDEX(Entities!$C$6:$C$205,S153)))</f>
        <v/>
      </c>
      <c r="B153" s="31" t="str">
        <f aca="false">IF(S153="","",IF(INDEX(Entities!$B$6:$B$205,S153)="","",INDEX(Entities!$B$6:$B$205,S153)))</f>
        <v/>
      </c>
      <c r="C153" s="31" t="str">
        <f aca="false">IF(S153="","",IF(INDEX(Entities!$D$6:$D$205,S153)="","",INDEX(Entities!$D$6:$D$205,S153)))</f>
        <v/>
      </c>
      <c r="D153" s="32" t="str">
        <f aca="false">IF(S153="","",IF(INDEX(Entities!$I$6:$I$205,S153)="","",INDEX(Entities!$I$6:$I$205,S153)))</f>
        <v/>
      </c>
      <c r="E153" s="32" t="str">
        <f aca="false">IF(S153="","",IF(INDEX(Entities!$J$6:$J$205,S153)="","",INDEX(Entities!$J$6:$J$205,S153)))</f>
        <v/>
      </c>
      <c r="F153" s="32" t="str">
        <f aca="false">IF(S153="","",IF(INDEX(Entities!$K$6:$K$205,S153)="","",INDEX(Entities!$K$6:$K$205,S153)))</f>
        <v/>
      </c>
      <c r="G153" s="32" t="str">
        <f aca="false">IF(S153="","",IF(INDEX(Entities!$L$6:$L$205,S153)="","",INDEX(Entities!$L$6:$L$205,S153)))</f>
        <v/>
      </c>
      <c r="H153" s="32" t="str">
        <f aca="false">IF(S153="","",IF(INDEX(Entities!$M$6:$M$205,S153)="","",INDEX(Entities!$M$6:$M$205,S153)))</f>
        <v/>
      </c>
      <c r="I153" s="32" t="str">
        <f aca="false">IF(S153="","",IF(INDEX(Entities!$N$6:$N$205,S153)="","",INDEX(Entities!$N$6:$N$205,S153)))</f>
        <v/>
      </c>
      <c r="J153" s="32" t="str">
        <f aca="false">IF(S153="","",IF(INDEX(Entities!$O$6:$O$205,S153)="","",INDEX(Entities!$O$6:$O$205,S153)))</f>
        <v/>
      </c>
      <c r="K153" s="32" t="str">
        <f aca="false">IF(S153="","",IF(INDEX(Entities!$P$6:$P$205,S153)="","",INDEX(Entities!$P$6:$P$205,S153)))</f>
        <v/>
      </c>
      <c r="L153" s="32" t="str">
        <f aca="false">IF(S153="","",IF(INDEX(Entities!$Q$6:$Q$205,S153)="","",INDEX(Entities!$Q$6:$Q$205,S153)))</f>
        <v/>
      </c>
      <c r="M153" s="32" t="str">
        <f aca="false">IF(S153="","",IF(INDEX(Entities!$R$6:$R$205,S153)="","",INDEX(Entities!$R$6:$R$205,S153)))</f>
        <v/>
      </c>
      <c r="N153" s="32" t="str">
        <f aca="false">IF(S153="","",IF(INDEX(Entities!$S$6:$S$205,S153)="","",INDEX(Entities!$S$6:$S$205,S153)))</f>
        <v/>
      </c>
      <c r="O153" s="32" t="str">
        <f aca="false">IF(S153="","",IF(INDEX(Entities!$T$6:$T$205,S153)="","",INDEX(Entities!$T$6:$T$205,S153)))</f>
        <v/>
      </c>
      <c r="P153" s="32" t="str">
        <f aca="false">IF(S153="","",IF(INDEX(Entities!$U$6:$U$205,S153)="","",INDEX(Entities!$U$6:$U$205,S153)))</f>
        <v/>
      </c>
      <c r="Q153" s="31" t="str">
        <f aca="false">IF(S153="","",IF(INDEX(Entities!$V$6:$V$205,S153)="","",INDEX(Entities!$V$6:$V$205,S153)))</f>
        <v/>
      </c>
      <c r="R153" s="0" t="str">
        <f aca="false">IFERROR(SMALL(Entities!$AR$6:$AR$205,148),"")</f>
        <v/>
      </c>
      <c r="S153" s="0" t="str">
        <f aca="false">IF(R153="","",MATCH(R153,Entities!$AR$6:$AR$205,0))</f>
        <v/>
      </c>
    </row>
    <row r="154" customFormat="false" ht="15" hidden="false" customHeight="false" outlineLevel="0" collapsed="false">
      <c r="A154" s="31" t="str">
        <f aca="false">IF(S154="","",IF(INDEX(Entities!$C$6:$C$205,S154)="","",INDEX(Entities!$C$6:$C$205,S154)))</f>
        <v/>
      </c>
      <c r="B154" s="31" t="str">
        <f aca="false">IF(S154="","",IF(INDEX(Entities!$B$6:$B$205,S154)="","",INDEX(Entities!$B$6:$B$205,S154)))</f>
        <v/>
      </c>
      <c r="C154" s="31" t="str">
        <f aca="false">IF(S154="","",IF(INDEX(Entities!$D$6:$D$205,S154)="","",INDEX(Entities!$D$6:$D$205,S154)))</f>
        <v/>
      </c>
      <c r="D154" s="32" t="str">
        <f aca="false">IF(S154="","",IF(INDEX(Entities!$I$6:$I$205,S154)="","",INDEX(Entities!$I$6:$I$205,S154)))</f>
        <v/>
      </c>
      <c r="E154" s="32" t="str">
        <f aca="false">IF(S154="","",IF(INDEX(Entities!$J$6:$J$205,S154)="","",INDEX(Entities!$J$6:$J$205,S154)))</f>
        <v/>
      </c>
      <c r="F154" s="32" t="str">
        <f aca="false">IF(S154="","",IF(INDEX(Entities!$K$6:$K$205,S154)="","",INDEX(Entities!$K$6:$K$205,S154)))</f>
        <v/>
      </c>
      <c r="G154" s="32" t="str">
        <f aca="false">IF(S154="","",IF(INDEX(Entities!$L$6:$L$205,S154)="","",INDEX(Entities!$L$6:$L$205,S154)))</f>
        <v/>
      </c>
      <c r="H154" s="32" t="str">
        <f aca="false">IF(S154="","",IF(INDEX(Entities!$M$6:$M$205,S154)="","",INDEX(Entities!$M$6:$M$205,S154)))</f>
        <v/>
      </c>
      <c r="I154" s="32" t="str">
        <f aca="false">IF(S154="","",IF(INDEX(Entities!$N$6:$N$205,S154)="","",INDEX(Entities!$N$6:$N$205,S154)))</f>
        <v/>
      </c>
      <c r="J154" s="32" t="str">
        <f aca="false">IF(S154="","",IF(INDEX(Entities!$O$6:$O$205,S154)="","",INDEX(Entities!$O$6:$O$205,S154)))</f>
        <v/>
      </c>
      <c r="K154" s="32" t="str">
        <f aca="false">IF(S154="","",IF(INDEX(Entities!$P$6:$P$205,S154)="","",INDEX(Entities!$P$6:$P$205,S154)))</f>
        <v/>
      </c>
      <c r="L154" s="32" t="str">
        <f aca="false">IF(S154="","",IF(INDEX(Entities!$Q$6:$Q$205,S154)="","",INDEX(Entities!$Q$6:$Q$205,S154)))</f>
        <v/>
      </c>
      <c r="M154" s="32" t="str">
        <f aca="false">IF(S154="","",IF(INDEX(Entities!$R$6:$R$205,S154)="","",INDEX(Entities!$R$6:$R$205,S154)))</f>
        <v/>
      </c>
      <c r="N154" s="32" t="str">
        <f aca="false">IF(S154="","",IF(INDEX(Entities!$S$6:$S$205,S154)="","",INDEX(Entities!$S$6:$S$205,S154)))</f>
        <v/>
      </c>
      <c r="O154" s="32" t="str">
        <f aca="false">IF(S154="","",IF(INDEX(Entities!$T$6:$T$205,S154)="","",INDEX(Entities!$T$6:$T$205,S154)))</f>
        <v/>
      </c>
      <c r="P154" s="32" t="str">
        <f aca="false">IF(S154="","",IF(INDEX(Entities!$U$6:$U$205,S154)="","",INDEX(Entities!$U$6:$U$205,S154)))</f>
        <v/>
      </c>
      <c r="Q154" s="31" t="str">
        <f aca="false">IF(S154="","",IF(INDEX(Entities!$V$6:$V$205,S154)="","",INDEX(Entities!$V$6:$V$205,S154)))</f>
        <v/>
      </c>
      <c r="R154" s="0" t="str">
        <f aca="false">IFERROR(SMALL(Entities!$AR$6:$AR$205,149),"")</f>
        <v/>
      </c>
      <c r="S154" s="0" t="str">
        <f aca="false">IF(R154="","",MATCH(R154,Entities!$AR$6:$AR$205,0))</f>
        <v/>
      </c>
    </row>
    <row r="155" customFormat="false" ht="15" hidden="false" customHeight="false" outlineLevel="0" collapsed="false">
      <c r="A155" s="31" t="str">
        <f aca="false">IF(S155="","",IF(INDEX(Entities!$C$6:$C$205,S155)="","",INDEX(Entities!$C$6:$C$205,S155)))</f>
        <v/>
      </c>
      <c r="B155" s="31" t="str">
        <f aca="false">IF(S155="","",IF(INDEX(Entities!$B$6:$B$205,S155)="","",INDEX(Entities!$B$6:$B$205,S155)))</f>
        <v/>
      </c>
      <c r="C155" s="31" t="str">
        <f aca="false">IF(S155="","",IF(INDEX(Entities!$D$6:$D$205,S155)="","",INDEX(Entities!$D$6:$D$205,S155)))</f>
        <v/>
      </c>
      <c r="D155" s="32" t="str">
        <f aca="false">IF(S155="","",IF(INDEX(Entities!$I$6:$I$205,S155)="","",INDEX(Entities!$I$6:$I$205,S155)))</f>
        <v/>
      </c>
      <c r="E155" s="32" t="str">
        <f aca="false">IF(S155="","",IF(INDEX(Entities!$J$6:$J$205,S155)="","",INDEX(Entities!$J$6:$J$205,S155)))</f>
        <v/>
      </c>
      <c r="F155" s="32" t="str">
        <f aca="false">IF(S155="","",IF(INDEX(Entities!$K$6:$K$205,S155)="","",INDEX(Entities!$K$6:$K$205,S155)))</f>
        <v/>
      </c>
      <c r="G155" s="32" t="str">
        <f aca="false">IF(S155="","",IF(INDEX(Entities!$L$6:$L$205,S155)="","",INDEX(Entities!$L$6:$L$205,S155)))</f>
        <v/>
      </c>
      <c r="H155" s="32" t="str">
        <f aca="false">IF(S155="","",IF(INDEX(Entities!$M$6:$M$205,S155)="","",INDEX(Entities!$M$6:$M$205,S155)))</f>
        <v/>
      </c>
      <c r="I155" s="32" t="str">
        <f aca="false">IF(S155="","",IF(INDEX(Entities!$N$6:$N$205,S155)="","",INDEX(Entities!$N$6:$N$205,S155)))</f>
        <v/>
      </c>
      <c r="J155" s="32" t="str">
        <f aca="false">IF(S155="","",IF(INDEX(Entities!$O$6:$O$205,S155)="","",INDEX(Entities!$O$6:$O$205,S155)))</f>
        <v/>
      </c>
      <c r="K155" s="32" t="str">
        <f aca="false">IF(S155="","",IF(INDEX(Entities!$P$6:$P$205,S155)="","",INDEX(Entities!$P$6:$P$205,S155)))</f>
        <v/>
      </c>
      <c r="L155" s="32" t="str">
        <f aca="false">IF(S155="","",IF(INDEX(Entities!$Q$6:$Q$205,S155)="","",INDEX(Entities!$Q$6:$Q$205,S155)))</f>
        <v/>
      </c>
      <c r="M155" s="32" t="str">
        <f aca="false">IF(S155="","",IF(INDEX(Entities!$R$6:$R$205,S155)="","",INDEX(Entities!$R$6:$R$205,S155)))</f>
        <v/>
      </c>
      <c r="N155" s="32" t="str">
        <f aca="false">IF(S155="","",IF(INDEX(Entities!$S$6:$S$205,S155)="","",INDEX(Entities!$S$6:$S$205,S155)))</f>
        <v/>
      </c>
      <c r="O155" s="32" t="str">
        <f aca="false">IF(S155="","",IF(INDEX(Entities!$T$6:$T$205,S155)="","",INDEX(Entities!$T$6:$T$205,S155)))</f>
        <v/>
      </c>
      <c r="P155" s="32" t="str">
        <f aca="false">IF(S155="","",IF(INDEX(Entities!$U$6:$U$205,S155)="","",INDEX(Entities!$U$6:$U$205,S155)))</f>
        <v/>
      </c>
      <c r="Q155" s="31" t="str">
        <f aca="false">IF(S155="","",IF(INDEX(Entities!$V$6:$V$205,S155)="","",INDEX(Entities!$V$6:$V$205,S155)))</f>
        <v/>
      </c>
      <c r="R155" s="0" t="str">
        <f aca="false">IFERROR(SMALL(Entities!$AR$6:$AR$205,150),"")</f>
        <v/>
      </c>
      <c r="S155" s="0" t="str">
        <f aca="false">IF(R155="","",MATCH(R155,Entities!$AR$6:$AR$205,0))</f>
        <v/>
      </c>
    </row>
    <row r="156" customFormat="false" ht="15" hidden="false" customHeight="false" outlineLevel="0" collapsed="false">
      <c r="A156" s="31" t="str">
        <f aca="false">IF(S156="","",IF(INDEX(Entities!$C$6:$C$205,S156)="","",INDEX(Entities!$C$6:$C$205,S156)))</f>
        <v/>
      </c>
      <c r="B156" s="31" t="str">
        <f aca="false">IF(S156="","",IF(INDEX(Entities!$B$6:$B$205,S156)="","",INDEX(Entities!$B$6:$B$205,S156)))</f>
        <v/>
      </c>
      <c r="C156" s="31" t="str">
        <f aca="false">IF(S156="","",IF(INDEX(Entities!$D$6:$D$205,S156)="","",INDEX(Entities!$D$6:$D$205,S156)))</f>
        <v/>
      </c>
      <c r="D156" s="32" t="str">
        <f aca="false">IF(S156="","",IF(INDEX(Entities!$I$6:$I$205,S156)="","",INDEX(Entities!$I$6:$I$205,S156)))</f>
        <v/>
      </c>
      <c r="E156" s="32" t="str">
        <f aca="false">IF(S156="","",IF(INDEX(Entities!$J$6:$J$205,S156)="","",INDEX(Entities!$J$6:$J$205,S156)))</f>
        <v/>
      </c>
      <c r="F156" s="32" t="str">
        <f aca="false">IF(S156="","",IF(INDEX(Entities!$K$6:$K$205,S156)="","",INDEX(Entities!$K$6:$K$205,S156)))</f>
        <v/>
      </c>
      <c r="G156" s="32" t="str">
        <f aca="false">IF(S156="","",IF(INDEX(Entities!$L$6:$L$205,S156)="","",INDEX(Entities!$L$6:$L$205,S156)))</f>
        <v/>
      </c>
      <c r="H156" s="32" t="str">
        <f aca="false">IF(S156="","",IF(INDEX(Entities!$M$6:$M$205,S156)="","",INDEX(Entities!$M$6:$M$205,S156)))</f>
        <v/>
      </c>
      <c r="I156" s="32" t="str">
        <f aca="false">IF(S156="","",IF(INDEX(Entities!$N$6:$N$205,S156)="","",INDEX(Entities!$N$6:$N$205,S156)))</f>
        <v/>
      </c>
      <c r="J156" s="32" t="str">
        <f aca="false">IF(S156="","",IF(INDEX(Entities!$O$6:$O$205,S156)="","",INDEX(Entities!$O$6:$O$205,S156)))</f>
        <v/>
      </c>
      <c r="K156" s="32" t="str">
        <f aca="false">IF(S156="","",IF(INDEX(Entities!$P$6:$P$205,S156)="","",INDEX(Entities!$P$6:$P$205,S156)))</f>
        <v/>
      </c>
      <c r="L156" s="32" t="str">
        <f aca="false">IF(S156="","",IF(INDEX(Entities!$Q$6:$Q$205,S156)="","",INDEX(Entities!$Q$6:$Q$205,S156)))</f>
        <v/>
      </c>
      <c r="M156" s="32" t="str">
        <f aca="false">IF(S156="","",IF(INDEX(Entities!$R$6:$R$205,S156)="","",INDEX(Entities!$R$6:$R$205,S156)))</f>
        <v/>
      </c>
      <c r="N156" s="32" t="str">
        <f aca="false">IF(S156="","",IF(INDEX(Entities!$S$6:$S$205,S156)="","",INDEX(Entities!$S$6:$S$205,S156)))</f>
        <v/>
      </c>
      <c r="O156" s="32" t="str">
        <f aca="false">IF(S156="","",IF(INDEX(Entities!$T$6:$T$205,S156)="","",INDEX(Entities!$T$6:$T$205,S156)))</f>
        <v/>
      </c>
      <c r="P156" s="32" t="str">
        <f aca="false">IF(S156="","",IF(INDEX(Entities!$U$6:$U$205,S156)="","",INDEX(Entities!$U$6:$U$205,S156)))</f>
        <v/>
      </c>
      <c r="Q156" s="31" t="str">
        <f aca="false">IF(S156="","",IF(INDEX(Entities!$V$6:$V$205,S156)="","",INDEX(Entities!$V$6:$V$205,S156)))</f>
        <v/>
      </c>
      <c r="R156" s="0" t="str">
        <f aca="false">IFERROR(SMALL(Entities!$AR$6:$AR$205,151),"")</f>
        <v/>
      </c>
      <c r="S156" s="0" t="str">
        <f aca="false">IF(R156="","",MATCH(R156,Entities!$AR$6:$AR$205,0))</f>
        <v/>
      </c>
    </row>
    <row r="157" customFormat="false" ht="15" hidden="false" customHeight="false" outlineLevel="0" collapsed="false">
      <c r="A157" s="31" t="str">
        <f aca="false">IF(S157="","",IF(INDEX(Entities!$C$6:$C$205,S157)="","",INDEX(Entities!$C$6:$C$205,S157)))</f>
        <v/>
      </c>
      <c r="B157" s="31" t="str">
        <f aca="false">IF(S157="","",IF(INDEX(Entities!$B$6:$B$205,S157)="","",INDEX(Entities!$B$6:$B$205,S157)))</f>
        <v/>
      </c>
      <c r="C157" s="31" t="str">
        <f aca="false">IF(S157="","",IF(INDEX(Entities!$D$6:$D$205,S157)="","",INDEX(Entities!$D$6:$D$205,S157)))</f>
        <v/>
      </c>
      <c r="D157" s="32" t="str">
        <f aca="false">IF(S157="","",IF(INDEX(Entities!$I$6:$I$205,S157)="","",INDEX(Entities!$I$6:$I$205,S157)))</f>
        <v/>
      </c>
      <c r="E157" s="32" t="str">
        <f aca="false">IF(S157="","",IF(INDEX(Entities!$J$6:$J$205,S157)="","",INDEX(Entities!$J$6:$J$205,S157)))</f>
        <v/>
      </c>
      <c r="F157" s="32" t="str">
        <f aca="false">IF(S157="","",IF(INDEX(Entities!$K$6:$K$205,S157)="","",INDEX(Entities!$K$6:$K$205,S157)))</f>
        <v/>
      </c>
      <c r="G157" s="32" t="str">
        <f aca="false">IF(S157="","",IF(INDEX(Entities!$L$6:$L$205,S157)="","",INDEX(Entities!$L$6:$L$205,S157)))</f>
        <v/>
      </c>
      <c r="H157" s="32" t="str">
        <f aca="false">IF(S157="","",IF(INDEX(Entities!$M$6:$M$205,S157)="","",INDEX(Entities!$M$6:$M$205,S157)))</f>
        <v/>
      </c>
      <c r="I157" s="32" t="str">
        <f aca="false">IF(S157="","",IF(INDEX(Entities!$N$6:$N$205,S157)="","",INDEX(Entities!$N$6:$N$205,S157)))</f>
        <v/>
      </c>
      <c r="J157" s="32" t="str">
        <f aca="false">IF(S157="","",IF(INDEX(Entities!$O$6:$O$205,S157)="","",INDEX(Entities!$O$6:$O$205,S157)))</f>
        <v/>
      </c>
      <c r="K157" s="32" t="str">
        <f aca="false">IF(S157="","",IF(INDEX(Entities!$P$6:$P$205,S157)="","",INDEX(Entities!$P$6:$P$205,S157)))</f>
        <v/>
      </c>
      <c r="L157" s="32" t="str">
        <f aca="false">IF(S157="","",IF(INDEX(Entities!$Q$6:$Q$205,S157)="","",INDEX(Entities!$Q$6:$Q$205,S157)))</f>
        <v/>
      </c>
      <c r="M157" s="32" t="str">
        <f aca="false">IF(S157="","",IF(INDEX(Entities!$R$6:$R$205,S157)="","",INDEX(Entities!$R$6:$R$205,S157)))</f>
        <v/>
      </c>
      <c r="N157" s="32" t="str">
        <f aca="false">IF(S157="","",IF(INDEX(Entities!$S$6:$S$205,S157)="","",INDEX(Entities!$S$6:$S$205,S157)))</f>
        <v/>
      </c>
      <c r="O157" s="32" t="str">
        <f aca="false">IF(S157="","",IF(INDEX(Entities!$T$6:$T$205,S157)="","",INDEX(Entities!$T$6:$T$205,S157)))</f>
        <v/>
      </c>
      <c r="P157" s="32" t="str">
        <f aca="false">IF(S157="","",IF(INDEX(Entities!$U$6:$U$205,S157)="","",INDEX(Entities!$U$6:$U$205,S157)))</f>
        <v/>
      </c>
      <c r="Q157" s="31" t="str">
        <f aca="false">IF(S157="","",IF(INDEX(Entities!$V$6:$V$205,S157)="","",INDEX(Entities!$V$6:$V$205,S157)))</f>
        <v/>
      </c>
      <c r="R157" s="0" t="str">
        <f aca="false">IFERROR(SMALL(Entities!$AR$6:$AR$205,152),"")</f>
        <v/>
      </c>
      <c r="S157" s="0" t="str">
        <f aca="false">IF(R157="","",MATCH(R157,Entities!$AR$6:$AR$205,0))</f>
        <v/>
      </c>
    </row>
    <row r="158" customFormat="false" ht="15" hidden="false" customHeight="false" outlineLevel="0" collapsed="false">
      <c r="A158" s="31" t="str">
        <f aca="false">IF(S158="","",IF(INDEX(Entities!$C$6:$C$205,S158)="","",INDEX(Entities!$C$6:$C$205,S158)))</f>
        <v/>
      </c>
      <c r="B158" s="31" t="str">
        <f aca="false">IF(S158="","",IF(INDEX(Entities!$B$6:$B$205,S158)="","",INDEX(Entities!$B$6:$B$205,S158)))</f>
        <v/>
      </c>
      <c r="C158" s="31" t="str">
        <f aca="false">IF(S158="","",IF(INDEX(Entities!$D$6:$D$205,S158)="","",INDEX(Entities!$D$6:$D$205,S158)))</f>
        <v/>
      </c>
      <c r="D158" s="32" t="str">
        <f aca="false">IF(S158="","",IF(INDEX(Entities!$I$6:$I$205,S158)="","",INDEX(Entities!$I$6:$I$205,S158)))</f>
        <v/>
      </c>
      <c r="E158" s="32" t="str">
        <f aca="false">IF(S158="","",IF(INDEX(Entities!$J$6:$J$205,S158)="","",INDEX(Entities!$J$6:$J$205,S158)))</f>
        <v/>
      </c>
      <c r="F158" s="32" t="str">
        <f aca="false">IF(S158="","",IF(INDEX(Entities!$K$6:$K$205,S158)="","",INDEX(Entities!$K$6:$K$205,S158)))</f>
        <v/>
      </c>
      <c r="G158" s="32" t="str">
        <f aca="false">IF(S158="","",IF(INDEX(Entities!$L$6:$L$205,S158)="","",INDEX(Entities!$L$6:$L$205,S158)))</f>
        <v/>
      </c>
      <c r="H158" s="32" t="str">
        <f aca="false">IF(S158="","",IF(INDEX(Entities!$M$6:$M$205,S158)="","",INDEX(Entities!$M$6:$M$205,S158)))</f>
        <v/>
      </c>
      <c r="I158" s="32" t="str">
        <f aca="false">IF(S158="","",IF(INDEX(Entities!$N$6:$N$205,S158)="","",INDEX(Entities!$N$6:$N$205,S158)))</f>
        <v/>
      </c>
      <c r="J158" s="32" t="str">
        <f aca="false">IF(S158="","",IF(INDEX(Entities!$O$6:$O$205,S158)="","",INDEX(Entities!$O$6:$O$205,S158)))</f>
        <v/>
      </c>
      <c r="K158" s="32" t="str">
        <f aca="false">IF(S158="","",IF(INDEX(Entities!$P$6:$P$205,S158)="","",INDEX(Entities!$P$6:$P$205,S158)))</f>
        <v/>
      </c>
      <c r="L158" s="32" t="str">
        <f aca="false">IF(S158="","",IF(INDEX(Entities!$Q$6:$Q$205,S158)="","",INDEX(Entities!$Q$6:$Q$205,S158)))</f>
        <v/>
      </c>
      <c r="M158" s="32" t="str">
        <f aca="false">IF(S158="","",IF(INDEX(Entities!$R$6:$R$205,S158)="","",INDEX(Entities!$R$6:$R$205,S158)))</f>
        <v/>
      </c>
      <c r="N158" s="32" t="str">
        <f aca="false">IF(S158="","",IF(INDEX(Entities!$S$6:$S$205,S158)="","",INDEX(Entities!$S$6:$S$205,S158)))</f>
        <v/>
      </c>
      <c r="O158" s="32" t="str">
        <f aca="false">IF(S158="","",IF(INDEX(Entities!$T$6:$T$205,S158)="","",INDEX(Entities!$T$6:$T$205,S158)))</f>
        <v/>
      </c>
      <c r="P158" s="32" t="str">
        <f aca="false">IF(S158="","",IF(INDEX(Entities!$U$6:$U$205,S158)="","",INDEX(Entities!$U$6:$U$205,S158)))</f>
        <v/>
      </c>
      <c r="Q158" s="31" t="str">
        <f aca="false">IF(S158="","",IF(INDEX(Entities!$V$6:$V$205,S158)="","",INDEX(Entities!$V$6:$V$205,S158)))</f>
        <v/>
      </c>
      <c r="R158" s="0" t="str">
        <f aca="false">IFERROR(SMALL(Entities!$AR$6:$AR$205,153),"")</f>
        <v/>
      </c>
      <c r="S158" s="0" t="str">
        <f aca="false">IF(R158="","",MATCH(R158,Entities!$AR$6:$AR$205,0))</f>
        <v/>
      </c>
    </row>
    <row r="159" customFormat="false" ht="15" hidden="false" customHeight="false" outlineLevel="0" collapsed="false">
      <c r="A159" s="31" t="str">
        <f aca="false">IF(S159="","",IF(INDEX(Entities!$C$6:$C$205,S159)="","",INDEX(Entities!$C$6:$C$205,S159)))</f>
        <v/>
      </c>
      <c r="B159" s="31" t="str">
        <f aca="false">IF(S159="","",IF(INDEX(Entities!$B$6:$B$205,S159)="","",INDEX(Entities!$B$6:$B$205,S159)))</f>
        <v/>
      </c>
      <c r="C159" s="31" t="str">
        <f aca="false">IF(S159="","",IF(INDEX(Entities!$D$6:$D$205,S159)="","",INDEX(Entities!$D$6:$D$205,S159)))</f>
        <v/>
      </c>
      <c r="D159" s="32" t="str">
        <f aca="false">IF(S159="","",IF(INDEX(Entities!$I$6:$I$205,S159)="","",INDEX(Entities!$I$6:$I$205,S159)))</f>
        <v/>
      </c>
      <c r="E159" s="32" t="str">
        <f aca="false">IF(S159="","",IF(INDEX(Entities!$J$6:$J$205,S159)="","",INDEX(Entities!$J$6:$J$205,S159)))</f>
        <v/>
      </c>
      <c r="F159" s="32" t="str">
        <f aca="false">IF(S159="","",IF(INDEX(Entities!$K$6:$K$205,S159)="","",INDEX(Entities!$K$6:$K$205,S159)))</f>
        <v/>
      </c>
      <c r="G159" s="32" t="str">
        <f aca="false">IF(S159="","",IF(INDEX(Entities!$L$6:$L$205,S159)="","",INDEX(Entities!$L$6:$L$205,S159)))</f>
        <v/>
      </c>
      <c r="H159" s="32" t="str">
        <f aca="false">IF(S159="","",IF(INDEX(Entities!$M$6:$M$205,S159)="","",INDEX(Entities!$M$6:$M$205,S159)))</f>
        <v/>
      </c>
      <c r="I159" s="32" t="str">
        <f aca="false">IF(S159="","",IF(INDEX(Entities!$N$6:$N$205,S159)="","",INDEX(Entities!$N$6:$N$205,S159)))</f>
        <v/>
      </c>
      <c r="J159" s="32" t="str">
        <f aca="false">IF(S159="","",IF(INDEX(Entities!$O$6:$O$205,S159)="","",INDEX(Entities!$O$6:$O$205,S159)))</f>
        <v/>
      </c>
      <c r="K159" s="32" t="str">
        <f aca="false">IF(S159="","",IF(INDEX(Entities!$P$6:$P$205,S159)="","",INDEX(Entities!$P$6:$P$205,S159)))</f>
        <v/>
      </c>
      <c r="L159" s="32" t="str">
        <f aca="false">IF(S159="","",IF(INDEX(Entities!$Q$6:$Q$205,S159)="","",INDEX(Entities!$Q$6:$Q$205,S159)))</f>
        <v/>
      </c>
      <c r="M159" s="32" t="str">
        <f aca="false">IF(S159="","",IF(INDEX(Entities!$R$6:$R$205,S159)="","",INDEX(Entities!$R$6:$R$205,S159)))</f>
        <v/>
      </c>
      <c r="N159" s="32" t="str">
        <f aca="false">IF(S159="","",IF(INDEX(Entities!$S$6:$S$205,S159)="","",INDEX(Entities!$S$6:$S$205,S159)))</f>
        <v/>
      </c>
      <c r="O159" s="32" t="str">
        <f aca="false">IF(S159="","",IF(INDEX(Entities!$T$6:$T$205,S159)="","",INDEX(Entities!$T$6:$T$205,S159)))</f>
        <v/>
      </c>
      <c r="P159" s="32" t="str">
        <f aca="false">IF(S159="","",IF(INDEX(Entities!$U$6:$U$205,S159)="","",INDEX(Entities!$U$6:$U$205,S159)))</f>
        <v/>
      </c>
      <c r="Q159" s="31" t="str">
        <f aca="false">IF(S159="","",IF(INDEX(Entities!$V$6:$V$205,S159)="","",INDEX(Entities!$V$6:$V$205,S159)))</f>
        <v/>
      </c>
      <c r="R159" s="0" t="str">
        <f aca="false">IFERROR(SMALL(Entities!$AR$6:$AR$205,154),"")</f>
        <v/>
      </c>
      <c r="S159" s="0" t="str">
        <f aca="false">IF(R159="","",MATCH(R159,Entities!$AR$6:$AR$205,0))</f>
        <v/>
      </c>
    </row>
    <row r="160" customFormat="false" ht="15" hidden="false" customHeight="false" outlineLevel="0" collapsed="false">
      <c r="A160" s="31" t="str">
        <f aca="false">IF(S160="","",IF(INDEX(Entities!$C$6:$C$205,S160)="","",INDEX(Entities!$C$6:$C$205,S160)))</f>
        <v/>
      </c>
      <c r="B160" s="31" t="str">
        <f aca="false">IF(S160="","",IF(INDEX(Entities!$B$6:$B$205,S160)="","",INDEX(Entities!$B$6:$B$205,S160)))</f>
        <v/>
      </c>
      <c r="C160" s="31" t="str">
        <f aca="false">IF(S160="","",IF(INDEX(Entities!$D$6:$D$205,S160)="","",INDEX(Entities!$D$6:$D$205,S160)))</f>
        <v/>
      </c>
      <c r="D160" s="32" t="str">
        <f aca="false">IF(S160="","",IF(INDEX(Entities!$I$6:$I$205,S160)="","",INDEX(Entities!$I$6:$I$205,S160)))</f>
        <v/>
      </c>
      <c r="E160" s="32" t="str">
        <f aca="false">IF(S160="","",IF(INDEX(Entities!$J$6:$J$205,S160)="","",INDEX(Entities!$J$6:$J$205,S160)))</f>
        <v/>
      </c>
      <c r="F160" s="32" t="str">
        <f aca="false">IF(S160="","",IF(INDEX(Entities!$K$6:$K$205,S160)="","",INDEX(Entities!$K$6:$K$205,S160)))</f>
        <v/>
      </c>
      <c r="G160" s="32" t="str">
        <f aca="false">IF(S160="","",IF(INDEX(Entities!$L$6:$L$205,S160)="","",INDEX(Entities!$L$6:$L$205,S160)))</f>
        <v/>
      </c>
      <c r="H160" s="32" t="str">
        <f aca="false">IF(S160="","",IF(INDEX(Entities!$M$6:$M$205,S160)="","",INDEX(Entities!$M$6:$M$205,S160)))</f>
        <v/>
      </c>
      <c r="I160" s="32" t="str">
        <f aca="false">IF(S160="","",IF(INDEX(Entities!$N$6:$N$205,S160)="","",INDEX(Entities!$N$6:$N$205,S160)))</f>
        <v/>
      </c>
      <c r="J160" s="32" t="str">
        <f aca="false">IF(S160="","",IF(INDEX(Entities!$O$6:$O$205,S160)="","",INDEX(Entities!$O$6:$O$205,S160)))</f>
        <v/>
      </c>
      <c r="K160" s="32" t="str">
        <f aca="false">IF(S160="","",IF(INDEX(Entities!$P$6:$P$205,S160)="","",INDEX(Entities!$P$6:$P$205,S160)))</f>
        <v/>
      </c>
      <c r="L160" s="32" t="str">
        <f aca="false">IF(S160="","",IF(INDEX(Entities!$Q$6:$Q$205,S160)="","",INDEX(Entities!$Q$6:$Q$205,S160)))</f>
        <v/>
      </c>
      <c r="M160" s="32" t="str">
        <f aca="false">IF(S160="","",IF(INDEX(Entities!$R$6:$R$205,S160)="","",INDEX(Entities!$R$6:$R$205,S160)))</f>
        <v/>
      </c>
      <c r="N160" s="32" t="str">
        <f aca="false">IF(S160="","",IF(INDEX(Entities!$S$6:$S$205,S160)="","",INDEX(Entities!$S$6:$S$205,S160)))</f>
        <v/>
      </c>
      <c r="O160" s="32" t="str">
        <f aca="false">IF(S160="","",IF(INDEX(Entities!$T$6:$T$205,S160)="","",INDEX(Entities!$T$6:$T$205,S160)))</f>
        <v/>
      </c>
      <c r="P160" s="32" t="str">
        <f aca="false">IF(S160="","",IF(INDEX(Entities!$U$6:$U$205,S160)="","",INDEX(Entities!$U$6:$U$205,S160)))</f>
        <v/>
      </c>
      <c r="Q160" s="31" t="str">
        <f aca="false">IF(S160="","",IF(INDEX(Entities!$V$6:$V$205,S160)="","",INDEX(Entities!$V$6:$V$205,S160)))</f>
        <v/>
      </c>
      <c r="R160" s="0" t="str">
        <f aca="false">IFERROR(SMALL(Entities!$AR$6:$AR$205,155),"")</f>
        <v/>
      </c>
      <c r="S160" s="0" t="str">
        <f aca="false">IF(R160="","",MATCH(R160,Entities!$AR$6:$AR$205,0))</f>
        <v/>
      </c>
    </row>
    <row r="161" customFormat="false" ht="15" hidden="false" customHeight="false" outlineLevel="0" collapsed="false">
      <c r="A161" s="31" t="str">
        <f aca="false">IF(S161="","",IF(INDEX(Entities!$C$6:$C$205,S161)="","",INDEX(Entities!$C$6:$C$205,S161)))</f>
        <v/>
      </c>
      <c r="B161" s="31" t="str">
        <f aca="false">IF(S161="","",IF(INDEX(Entities!$B$6:$B$205,S161)="","",INDEX(Entities!$B$6:$B$205,S161)))</f>
        <v/>
      </c>
      <c r="C161" s="31" t="str">
        <f aca="false">IF(S161="","",IF(INDEX(Entities!$D$6:$D$205,S161)="","",INDEX(Entities!$D$6:$D$205,S161)))</f>
        <v/>
      </c>
      <c r="D161" s="32" t="str">
        <f aca="false">IF(S161="","",IF(INDEX(Entities!$I$6:$I$205,S161)="","",INDEX(Entities!$I$6:$I$205,S161)))</f>
        <v/>
      </c>
      <c r="E161" s="32" t="str">
        <f aca="false">IF(S161="","",IF(INDEX(Entities!$J$6:$J$205,S161)="","",INDEX(Entities!$J$6:$J$205,S161)))</f>
        <v/>
      </c>
      <c r="F161" s="32" t="str">
        <f aca="false">IF(S161="","",IF(INDEX(Entities!$K$6:$K$205,S161)="","",INDEX(Entities!$K$6:$K$205,S161)))</f>
        <v/>
      </c>
      <c r="G161" s="32" t="str">
        <f aca="false">IF(S161="","",IF(INDEX(Entities!$L$6:$L$205,S161)="","",INDEX(Entities!$L$6:$L$205,S161)))</f>
        <v/>
      </c>
      <c r="H161" s="32" t="str">
        <f aca="false">IF(S161="","",IF(INDEX(Entities!$M$6:$M$205,S161)="","",INDEX(Entities!$M$6:$M$205,S161)))</f>
        <v/>
      </c>
      <c r="I161" s="32" t="str">
        <f aca="false">IF(S161="","",IF(INDEX(Entities!$N$6:$N$205,S161)="","",INDEX(Entities!$N$6:$N$205,S161)))</f>
        <v/>
      </c>
      <c r="J161" s="32" t="str">
        <f aca="false">IF(S161="","",IF(INDEX(Entities!$O$6:$O$205,S161)="","",INDEX(Entities!$O$6:$O$205,S161)))</f>
        <v/>
      </c>
      <c r="K161" s="32" t="str">
        <f aca="false">IF(S161="","",IF(INDEX(Entities!$P$6:$P$205,S161)="","",INDEX(Entities!$P$6:$P$205,S161)))</f>
        <v/>
      </c>
      <c r="L161" s="32" t="str">
        <f aca="false">IF(S161="","",IF(INDEX(Entities!$Q$6:$Q$205,S161)="","",INDEX(Entities!$Q$6:$Q$205,S161)))</f>
        <v/>
      </c>
      <c r="M161" s="32" t="str">
        <f aca="false">IF(S161="","",IF(INDEX(Entities!$R$6:$R$205,S161)="","",INDEX(Entities!$R$6:$R$205,S161)))</f>
        <v/>
      </c>
      <c r="N161" s="32" t="str">
        <f aca="false">IF(S161="","",IF(INDEX(Entities!$S$6:$S$205,S161)="","",INDEX(Entities!$S$6:$S$205,S161)))</f>
        <v/>
      </c>
      <c r="O161" s="32" t="str">
        <f aca="false">IF(S161="","",IF(INDEX(Entities!$T$6:$T$205,S161)="","",INDEX(Entities!$T$6:$T$205,S161)))</f>
        <v/>
      </c>
      <c r="P161" s="32" t="str">
        <f aca="false">IF(S161="","",IF(INDEX(Entities!$U$6:$U$205,S161)="","",INDEX(Entities!$U$6:$U$205,S161)))</f>
        <v/>
      </c>
      <c r="Q161" s="31" t="str">
        <f aca="false">IF(S161="","",IF(INDEX(Entities!$V$6:$V$205,S161)="","",INDEX(Entities!$V$6:$V$205,S161)))</f>
        <v/>
      </c>
      <c r="R161" s="0" t="str">
        <f aca="false">IFERROR(SMALL(Entities!$AR$6:$AR$205,156),"")</f>
        <v/>
      </c>
      <c r="S161" s="0" t="str">
        <f aca="false">IF(R161="","",MATCH(R161,Entities!$AR$6:$AR$205,0))</f>
        <v/>
      </c>
    </row>
    <row r="162" customFormat="false" ht="15" hidden="false" customHeight="false" outlineLevel="0" collapsed="false">
      <c r="A162" s="31" t="str">
        <f aca="false">IF(S162="","",IF(INDEX(Entities!$C$6:$C$205,S162)="","",INDEX(Entities!$C$6:$C$205,S162)))</f>
        <v/>
      </c>
      <c r="B162" s="31" t="str">
        <f aca="false">IF(S162="","",IF(INDEX(Entities!$B$6:$B$205,S162)="","",INDEX(Entities!$B$6:$B$205,S162)))</f>
        <v/>
      </c>
      <c r="C162" s="31" t="str">
        <f aca="false">IF(S162="","",IF(INDEX(Entities!$D$6:$D$205,S162)="","",INDEX(Entities!$D$6:$D$205,S162)))</f>
        <v/>
      </c>
      <c r="D162" s="32" t="str">
        <f aca="false">IF(S162="","",IF(INDEX(Entities!$I$6:$I$205,S162)="","",INDEX(Entities!$I$6:$I$205,S162)))</f>
        <v/>
      </c>
      <c r="E162" s="32" t="str">
        <f aca="false">IF(S162="","",IF(INDEX(Entities!$J$6:$J$205,S162)="","",INDEX(Entities!$J$6:$J$205,S162)))</f>
        <v/>
      </c>
      <c r="F162" s="32" t="str">
        <f aca="false">IF(S162="","",IF(INDEX(Entities!$K$6:$K$205,S162)="","",INDEX(Entities!$K$6:$K$205,S162)))</f>
        <v/>
      </c>
      <c r="G162" s="32" t="str">
        <f aca="false">IF(S162="","",IF(INDEX(Entities!$L$6:$L$205,S162)="","",INDEX(Entities!$L$6:$L$205,S162)))</f>
        <v/>
      </c>
      <c r="H162" s="32" t="str">
        <f aca="false">IF(S162="","",IF(INDEX(Entities!$M$6:$M$205,S162)="","",INDEX(Entities!$M$6:$M$205,S162)))</f>
        <v/>
      </c>
      <c r="I162" s="32" t="str">
        <f aca="false">IF(S162="","",IF(INDEX(Entities!$N$6:$N$205,S162)="","",INDEX(Entities!$N$6:$N$205,S162)))</f>
        <v/>
      </c>
      <c r="J162" s="32" t="str">
        <f aca="false">IF(S162="","",IF(INDEX(Entities!$O$6:$O$205,S162)="","",INDEX(Entities!$O$6:$O$205,S162)))</f>
        <v/>
      </c>
      <c r="K162" s="32" t="str">
        <f aca="false">IF(S162="","",IF(INDEX(Entities!$P$6:$P$205,S162)="","",INDEX(Entities!$P$6:$P$205,S162)))</f>
        <v/>
      </c>
      <c r="L162" s="32" t="str">
        <f aca="false">IF(S162="","",IF(INDEX(Entities!$Q$6:$Q$205,S162)="","",INDEX(Entities!$Q$6:$Q$205,S162)))</f>
        <v/>
      </c>
      <c r="M162" s="32" t="str">
        <f aca="false">IF(S162="","",IF(INDEX(Entities!$R$6:$R$205,S162)="","",INDEX(Entities!$R$6:$R$205,S162)))</f>
        <v/>
      </c>
      <c r="N162" s="32" t="str">
        <f aca="false">IF(S162="","",IF(INDEX(Entities!$S$6:$S$205,S162)="","",INDEX(Entities!$S$6:$S$205,S162)))</f>
        <v/>
      </c>
      <c r="O162" s="32" t="str">
        <f aca="false">IF(S162="","",IF(INDEX(Entities!$T$6:$T$205,S162)="","",INDEX(Entities!$T$6:$T$205,S162)))</f>
        <v/>
      </c>
      <c r="P162" s="32" t="str">
        <f aca="false">IF(S162="","",IF(INDEX(Entities!$U$6:$U$205,S162)="","",INDEX(Entities!$U$6:$U$205,S162)))</f>
        <v/>
      </c>
      <c r="Q162" s="31" t="str">
        <f aca="false">IF(S162="","",IF(INDEX(Entities!$V$6:$V$205,S162)="","",INDEX(Entities!$V$6:$V$205,S162)))</f>
        <v/>
      </c>
      <c r="R162" s="0" t="str">
        <f aca="false">IFERROR(SMALL(Entities!$AR$6:$AR$205,157),"")</f>
        <v/>
      </c>
      <c r="S162" s="0" t="str">
        <f aca="false">IF(R162="","",MATCH(R162,Entities!$AR$6:$AR$205,0))</f>
        <v/>
      </c>
    </row>
    <row r="163" customFormat="false" ht="15" hidden="false" customHeight="false" outlineLevel="0" collapsed="false">
      <c r="A163" s="31" t="str">
        <f aca="false">IF(S163="","",IF(INDEX(Entities!$C$6:$C$205,S163)="","",INDEX(Entities!$C$6:$C$205,S163)))</f>
        <v/>
      </c>
      <c r="B163" s="31" t="str">
        <f aca="false">IF(S163="","",IF(INDEX(Entities!$B$6:$B$205,S163)="","",INDEX(Entities!$B$6:$B$205,S163)))</f>
        <v/>
      </c>
      <c r="C163" s="31" t="str">
        <f aca="false">IF(S163="","",IF(INDEX(Entities!$D$6:$D$205,S163)="","",INDEX(Entities!$D$6:$D$205,S163)))</f>
        <v/>
      </c>
      <c r="D163" s="32" t="str">
        <f aca="false">IF(S163="","",IF(INDEX(Entities!$I$6:$I$205,S163)="","",INDEX(Entities!$I$6:$I$205,S163)))</f>
        <v/>
      </c>
      <c r="E163" s="32" t="str">
        <f aca="false">IF(S163="","",IF(INDEX(Entities!$J$6:$J$205,S163)="","",INDEX(Entities!$J$6:$J$205,S163)))</f>
        <v/>
      </c>
      <c r="F163" s="32" t="str">
        <f aca="false">IF(S163="","",IF(INDEX(Entities!$K$6:$K$205,S163)="","",INDEX(Entities!$K$6:$K$205,S163)))</f>
        <v/>
      </c>
      <c r="G163" s="32" t="str">
        <f aca="false">IF(S163="","",IF(INDEX(Entities!$L$6:$L$205,S163)="","",INDEX(Entities!$L$6:$L$205,S163)))</f>
        <v/>
      </c>
      <c r="H163" s="32" t="str">
        <f aca="false">IF(S163="","",IF(INDEX(Entities!$M$6:$M$205,S163)="","",INDEX(Entities!$M$6:$M$205,S163)))</f>
        <v/>
      </c>
      <c r="I163" s="32" t="str">
        <f aca="false">IF(S163="","",IF(INDEX(Entities!$N$6:$N$205,S163)="","",INDEX(Entities!$N$6:$N$205,S163)))</f>
        <v/>
      </c>
      <c r="J163" s="32" t="str">
        <f aca="false">IF(S163="","",IF(INDEX(Entities!$O$6:$O$205,S163)="","",INDEX(Entities!$O$6:$O$205,S163)))</f>
        <v/>
      </c>
      <c r="K163" s="32" t="str">
        <f aca="false">IF(S163="","",IF(INDEX(Entities!$P$6:$P$205,S163)="","",INDEX(Entities!$P$6:$P$205,S163)))</f>
        <v/>
      </c>
      <c r="L163" s="32" t="str">
        <f aca="false">IF(S163="","",IF(INDEX(Entities!$Q$6:$Q$205,S163)="","",INDEX(Entities!$Q$6:$Q$205,S163)))</f>
        <v/>
      </c>
      <c r="M163" s="32" t="str">
        <f aca="false">IF(S163="","",IF(INDEX(Entities!$R$6:$R$205,S163)="","",INDEX(Entities!$R$6:$R$205,S163)))</f>
        <v/>
      </c>
      <c r="N163" s="32" t="str">
        <f aca="false">IF(S163="","",IF(INDEX(Entities!$S$6:$S$205,S163)="","",INDEX(Entities!$S$6:$S$205,S163)))</f>
        <v/>
      </c>
      <c r="O163" s="32" t="str">
        <f aca="false">IF(S163="","",IF(INDEX(Entities!$T$6:$T$205,S163)="","",INDEX(Entities!$T$6:$T$205,S163)))</f>
        <v/>
      </c>
      <c r="P163" s="32" t="str">
        <f aca="false">IF(S163="","",IF(INDEX(Entities!$U$6:$U$205,S163)="","",INDEX(Entities!$U$6:$U$205,S163)))</f>
        <v/>
      </c>
      <c r="Q163" s="31" t="str">
        <f aca="false">IF(S163="","",IF(INDEX(Entities!$V$6:$V$205,S163)="","",INDEX(Entities!$V$6:$V$205,S163)))</f>
        <v/>
      </c>
      <c r="R163" s="0" t="str">
        <f aca="false">IFERROR(SMALL(Entities!$AR$6:$AR$205,158),"")</f>
        <v/>
      </c>
      <c r="S163" s="0" t="str">
        <f aca="false">IF(R163="","",MATCH(R163,Entities!$AR$6:$AR$205,0))</f>
        <v/>
      </c>
    </row>
    <row r="164" customFormat="false" ht="15" hidden="false" customHeight="false" outlineLevel="0" collapsed="false">
      <c r="A164" s="31" t="str">
        <f aca="false">IF(S164="","",IF(INDEX(Entities!$C$6:$C$205,S164)="","",INDEX(Entities!$C$6:$C$205,S164)))</f>
        <v/>
      </c>
      <c r="B164" s="31" t="str">
        <f aca="false">IF(S164="","",IF(INDEX(Entities!$B$6:$B$205,S164)="","",INDEX(Entities!$B$6:$B$205,S164)))</f>
        <v/>
      </c>
      <c r="C164" s="31" t="str">
        <f aca="false">IF(S164="","",IF(INDEX(Entities!$D$6:$D$205,S164)="","",INDEX(Entities!$D$6:$D$205,S164)))</f>
        <v/>
      </c>
      <c r="D164" s="32" t="str">
        <f aca="false">IF(S164="","",IF(INDEX(Entities!$I$6:$I$205,S164)="","",INDEX(Entities!$I$6:$I$205,S164)))</f>
        <v/>
      </c>
      <c r="E164" s="32" t="str">
        <f aca="false">IF(S164="","",IF(INDEX(Entities!$J$6:$J$205,S164)="","",INDEX(Entities!$J$6:$J$205,S164)))</f>
        <v/>
      </c>
      <c r="F164" s="32" t="str">
        <f aca="false">IF(S164="","",IF(INDEX(Entities!$K$6:$K$205,S164)="","",INDEX(Entities!$K$6:$K$205,S164)))</f>
        <v/>
      </c>
      <c r="G164" s="32" t="str">
        <f aca="false">IF(S164="","",IF(INDEX(Entities!$L$6:$L$205,S164)="","",INDEX(Entities!$L$6:$L$205,S164)))</f>
        <v/>
      </c>
      <c r="H164" s="32" t="str">
        <f aca="false">IF(S164="","",IF(INDEX(Entities!$M$6:$M$205,S164)="","",INDEX(Entities!$M$6:$M$205,S164)))</f>
        <v/>
      </c>
      <c r="I164" s="32" t="str">
        <f aca="false">IF(S164="","",IF(INDEX(Entities!$N$6:$N$205,S164)="","",INDEX(Entities!$N$6:$N$205,S164)))</f>
        <v/>
      </c>
      <c r="J164" s="32" t="str">
        <f aca="false">IF(S164="","",IF(INDEX(Entities!$O$6:$O$205,S164)="","",INDEX(Entities!$O$6:$O$205,S164)))</f>
        <v/>
      </c>
      <c r="K164" s="32" t="str">
        <f aca="false">IF(S164="","",IF(INDEX(Entities!$P$6:$P$205,S164)="","",INDEX(Entities!$P$6:$P$205,S164)))</f>
        <v/>
      </c>
      <c r="L164" s="32" t="str">
        <f aca="false">IF(S164="","",IF(INDEX(Entities!$Q$6:$Q$205,S164)="","",INDEX(Entities!$Q$6:$Q$205,S164)))</f>
        <v/>
      </c>
      <c r="M164" s="32" t="str">
        <f aca="false">IF(S164="","",IF(INDEX(Entities!$R$6:$R$205,S164)="","",INDEX(Entities!$R$6:$R$205,S164)))</f>
        <v/>
      </c>
      <c r="N164" s="32" t="str">
        <f aca="false">IF(S164="","",IF(INDEX(Entities!$S$6:$S$205,S164)="","",INDEX(Entities!$S$6:$S$205,S164)))</f>
        <v/>
      </c>
      <c r="O164" s="32" t="str">
        <f aca="false">IF(S164="","",IF(INDEX(Entities!$T$6:$T$205,S164)="","",INDEX(Entities!$T$6:$T$205,S164)))</f>
        <v/>
      </c>
      <c r="P164" s="32" t="str">
        <f aca="false">IF(S164="","",IF(INDEX(Entities!$U$6:$U$205,S164)="","",INDEX(Entities!$U$6:$U$205,S164)))</f>
        <v/>
      </c>
      <c r="Q164" s="31" t="str">
        <f aca="false">IF(S164="","",IF(INDEX(Entities!$V$6:$V$205,S164)="","",INDEX(Entities!$V$6:$V$205,S164)))</f>
        <v/>
      </c>
      <c r="R164" s="0" t="str">
        <f aca="false">IFERROR(SMALL(Entities!$AR$6:$AR$205,159),"")</f>
        <v/>
      </c>
      <c r="S164" s="0" t="str">
        <f aca="false">IF(R164="","",MATCH(R164,Entities!$AR$6:$AR$205,0))</f>
        <v/>
      </c>
    </row>
    <row r="165" customFormat="false" ht="15" hidden="false" customHeight="false" outlineLevel="0" collapsed="false">
      <c r="A165" s="31" t="str">
        <f aca="false">IF(S165="","",IF(INDEX(Entities!$C$6:$C$205,S165)="","",INDEX(Entities!$C$6:$C$205,S165)))</f>
        <v/>
      </c>
      <c r="B165" s="31" t="str">
        <f aca="false">IF(S165="","",IF(INDEX(Entities!$B$6:$B$205,S165)="","",INDEX(Entities!$B$6:$B$205,S165)))</f>
        <v/>
      </c>
      <c r="C165" s="31" t="str">
        <f aca="false">IF(S165="","",IF(INDEX(Entities!$D$6:$D$205,S165)="","",INDEX(Entities!$D$6:$D$205,S165)))</f>
        <v/>
      </c>
      <c r="D165" s="32" t="str">
        <f aca="false">IF(S165="","",IF(INDEX(Entities!$I$6:$I$205,S165)="","",INDEX(Entities!$I$6:$I$205,S165)))</f>
        <v/>
      </c>
      <c r="E165" s="32" t="str">
        <f aca="false">IF(S165="","",IF(INDEX(Entities!$J$6:$J$205,S165)="","",INDEX(Entities!$J$6:$J$205,S165)))</f>
        <v/>
      </c>
      <c r="F165" s="32" t="str">
        <f aca="false">IF(S165="","",IF(INDEX(Entities!$K$6:$K$205,S165)="","",INDEX(Entities!$K$6:$K$205,S165)))</f>
        <v/>
      </c>
      <c r="G165" s="32" t="str">
        <f aca="false">IF(S165="","",IF(INDEX(Entities!$L$6:$L$205,S165)="","",INDEX(Entities!$L$6:$L$205,S165)))</f>
        <v/>
      </c>
      <c r="H165" s="32" t="str">
        <f aca="false">IF(S165="","",IF(INDEX(Entities!$M$6:$M$205,S165)="","",INDEX(Entities!$M$6:$M$205,S165)))</f>
        <v/>
      </c>
      <c r="I165" s="32" t="str">
        <f aca="false">IF(S165="","",IF(INDEX(Entities!$N$6:$N$205,S165)="","",INDEX(Entities!$N$6:$N$205,S165)))</f>
        <v/>
      </c>
      <c r="J165" s="32" t="str">
        <f aca="false">IF(S165="","",IF(INDEX(Entities!$O$6:$O$205,S165)="","",INDEX(Entities!$O$6:$O$205,S165)))</f>
        <v/>
      </c>
      <c r="K165" s="32" t="str">
        <f aca="false">IF(S165="","",IF(INDEX(Entities!$P$6:$P$205,S165)="","",INDEX(Entities!$P$6:$P$205,S165)))</f>
        <v/>
      </c>
      <c r="L165" s="32" t="str">
        <f aca="false">IF(S165="","",IF(INDEX(Entities!$Q$6:$Q$205,S165)="","",INDEX(Entities!$Q$6:$Q$205,S165)))</f>
        <v/>
      </c>
      <c r="M165" s="32" t="str">
        <f aca="false">IF(S165="","",IF(INDEX(Entities!$R$6:$R$205,S165)="","",INDEX(Entities!$R$6:$R$205,S165)))</f>
        <v/>
      </c>
      <c r="N165" s="32" t="str">
        <f aca="false">IF(S165="","",IF(INDEX(Entities!$S$6:$S$205,S165)="","",INDEX(Entities!$S$6:$S$205,S165)))</f>
        <v/>
      </c>
      <c r="O165" s="32" t="str">
        <f aca="false">IF(S165="","",IF(INDEX(Entities!$T$6:$T$205,S165)="","",INDEX(Entities!$T$6:$T$205,S165)))</f>
        <v/>
      </c>
      <c r="P165" s="32" t="str">
        <f aca="false">IF(S165="","",IF(INDEX(Entities!$U$6:$U$205,S165)="","",INDEX(Entities!$U$6:$U$205,S165)))</f>
        <v/>
      </c>
      <c r="Q165" s="31" t="str">
        <f aca="false">IF(S165="","",IF(INDEX(Entities!$V$6:$V$205,S165)="","",INDEX(Entities!$V$6:$V$205,S165)))</f>
        <v/>
      </c>
      <c r="R165" s="0" t="str">
        <f aca="false">IFERROR(SMALL(Entities!$AR$6:$AR$205,160),"")</f>
        <v/>
      </c>
      <c r="S165" s="0" t="str">
        <f aca="false">IF(R165="","",MATCH(R165,Entities!$AR$6:$AR$205,0))</f>
        <v/>
      </c>
    </row>
    <row r="166" customFormat="false" ht="15" hidden="false" customHeight="false" outlineLevel="0" collapsed="false">
      <c r="A166" s="31" t="str">
        <f aca="false">IF(S166="","",IF(INDEX(Entities!$C$6:$C$205,S166)="","",INDEX(Entities!$C$6:$C$205,S166)))</f>
        <v/>
      </c>
      <c r="B166" s="31" t="str">
        <f aca="false">IF(S166="","",IF(INDEX(Entities!$B$6:$B$205,S166)="","",INDEX(Entities!$B$6:$B$205,S166)))</f>
        <v/>
      </c>
      <c r="C166" s="31" t="str">
        <f aca="false">IF(S166="","",IF(INDEX(Entities!$D$6:$D$205,S166)="","",INDEX(Entities!$D$6:$D$205,S166)))</f>
        <v/>
      </c>
      <c r="D166" s="32" t="str">
        <f aca="false">IF(S166="","",IF(INDEX(Entities!$I$6:$I$205,S166)="","",INDEX(Entities!$I$6:$I$205,S166)))</f>
        <v/>
      </c>
      <c r="E166" s="32" t="str">
        <f aca="false">IF(S166="","",IF(INDEX(Entities!$J$6:$J$205,S166)="","",INDEX(Entities!$J$6:$J$205,S166)))</f>
        <v/>
      </c>
      <c r="F166" s="32" t="str">
        <f aca="false">IF(S166="","",IF(INDEX(Entities!$K$6:$K$205,S166)="","",INDEX(Entities!$K$6:$K$205,S166)))</f>
        <v/>
      </c>
      <c r="G166" s="32" t="str">
        <f aca="false">IF(S166="","",IF(INDEX(Entities!$L$6:$L$205,S166)="","",INDEX(Entities!$L$6:$L$205,S166)))</f>
        <v/>
      </c>
      <c r="H166" s="32" t="str">
        <f aca="false">IF(S166="","",IF(INDEX(Entities!$M$6:$M$205,S166)="","",INDEX(Entities!$M$6:$M$205,S166)))</f>
        <v/>
      </c>
      <c r="I166" s="32" t="str">
        <f aca="false">IF(S166="","",IF(INDEX(Entities!$N$6:$N$205,S166)="","",INDEX(Entities!$N$6:$N$205,S166)))</f>
        <v/>
      </c>
      <c r="J166" s="32" t="str">
        <f aca="false">IF(S166="","",IF(INDEX(Entities!$O$6:$O$205,S166)="","",INDEX(Entities!$O$6:$O$205,S166)))</f>
        <v/>
      </c>
      <c r="K166" s="32" t="str">
        <f aca="false">IF(S166="","",IF(INDEX(Entities!$P$6:$P$205,S166)="","",INDEX(Entities!$P$6:$P$205,S166)))</f>
        <v/>
      </c>
      <c r="L166" s="32" t="str">
        <f aca="false">IF(S166="","",IF(INDEX(Entities!$Q$6:$Q$205,S166)="","",INDEX(Entities!$Q$6:$Q$205,S166)))</f>
        <v/>
      </c>
      <c r="M166" s="32" t="str">
        <f aca="false">IF(S166="","",IF(INDEX(Entities!$R$6:$R$205,S166)="","",INDEX(Entities!$R$6:$R$205,S166)))</f>
        <v/>
      </c>
      <c r="N166" s="32" t="str">
        <f aca="false">IF(S166="","",IF(INDEX(Entities!$S$6:$S$205,S166)="","",INDEX(Entities!$S$6:$S$205,S166)))</f>
        <v/>
      </c>
      <c r="O166" s="32" t="str">
        <f aca="false">IF(S166="","",IF(INDEX(Entities!$T$6:$T$205,S166)="","",INDEX(Entities!$T$6:$T$205,S166)))</f>
        <v/>
      </c>
      <c r="P166" s="32" t="str">
        <f aca="false">IF(S166="","",IF(INDEX(Entities!$U$6:$U$205,S166)="","",INDEX(Entities!$U$6:$U$205,S166)))</f>
        <v/>
      </c>
      <c r="Q166" s="31" t="str">
        <f aca="false">IF(S166="","",IF(INDEX(Entities!$V$6:$V$205,S166)="","",INDEX(Entities!$V$6:$V$205,S166)))</f>
        <v/>
      </c>
      <c r="R166" s="0" t="str">
        <f aca="false">IFERROR(SMALL(Entities!$AR$6:$AR$205,161),"")</f>
        <v/>
      </c>
      <c r="S166" s="0" t="str">
        <f aca="false">IF(R166="","",MATCH(R166,Entities!$AR$6:$AR$205,0))</f>
        <v/>
      </c>
    </row>
    <row r="167" customFormat="false" ht="15" hidden="false" customHeight="false" outlineLevel="0" collapsed="false">
      <c r="A167" s="31" t="str">
        <f aca="false">IF(S167="","",IF(INDEX(Entities!$C$6:$C$205,S167)="","",INDEX(Entities!$C$6:$C$205,S167)))</f>
        <v/>
      </c>
      <c r="B167" s="31" t="str">
        <f aca="false">IF(S167="","",IF(INDEX(Entities!$B$6:$B$205,S167)="","",INDEX(Entities!$B$6:$B$205,S167)))</f>
        <v/>
      </c>
      <c r="C167" s="31" t="str">
        <f aca="false">IF(S167="","",IF(INDEX(Entities!$D$6:$D$205,S167)="","",INDEX(Entities!$D$6:$D$205,S167)))</f>
        <v/>
      </c>
      <c r="D167" s="32" t="str">
        <f aca="false">IF(S167="","",IF(INDEX(Entities!$I$6:$I$205,S167)="","",INDEX(Entities!$I$6:$I$205,S167)))</f>
        <v/>
      </c>
      <c r="E167" s="32" t="str">
        <f aca="false">IF(S167="","",IF(INDEX(Entities!$J$6:$J$205,S167)="","",INDEX(Entities!$J$6:$J$205,S167)))</f>
        <v/>
      </c>
      <c r="F167" s="32" t="str">
        <f aca="false">IF(S167="","",IF(INDEX(Entities!$K$6:$K$205,S167)="","",INDEX(Entities!$K$6:$K$205,S167)))</f>
        <v/>
      </c>
      <c r="G167" s="32" t="str">
        <f aca="false">IF(S167="","",IF(INDEX(Entities!$L$6:$L$205,S167)="","",INDEX(Entities!$L$6:$L$205,S167)))</f>
        <v/>
      </c>
      <c r="H167" s="32" t="str">
        <f aca="false">IF(S167="","",IF(INDEX(Entities!$M$6:$M$205,S167)="","",INDEX(Entities!$M$6:$M$205,S167)))</f>
        <v/>
      </c>
      <c r="I167" s="32" t="str">
        <f aca="false">IF(S167="","",IF(INDEX(Entities!$N$6:$N$205,S167)="","",INDEX(Entities!$N$6:$N$205,S167)))</f>
        <v/>
      </c>
      <c r="J167" s="32" t="str">
        <f aca="false">IF(S167="","",IF(INDEX(Entities!$O$6:$O$205,S167)="","",INDEX(Entities!$O$6:$O$205,S167)))</f>
        <v/>
      </c>
      <c r="K167" s="32" t="str">
        <f aca="false">IF(S167="","",IF(INDEX(Entities!$P$6:$P$205,S167)="","",INDEX(Entities!$P$6:$P$205,S167)))</f>
        <v/>
      </c>
      <c r="L167" s="32" t="str">
        <f aca="false">IF(S167="","",IF(INDEX(Entities!$Q$6:$Q$205,S167)="","",INDEX(Entities!$Q$6:$Q$205,S167)))</f>
        <v/>
      </c>
      <c r="M167" s="32" t="str">
        <f aca="false">IF(S167="","",IF(INDEX(Entities!$R$6:$R$205,S167)="","",INDEX(Entities!$R$6:$R$205,S167)))</f>
        <v/>
      </c>
      <c r="N167" s="32" t="str">
        <f aca="false">IF(S167="","",IF(INDEX(Entities!$S$6:$S$205,S167)="","",INDEX(Entities!$S$6:$S$205,S167)))</f>
        <v/>
      </c>
      <c r="O167" s="32" t="str">
        <f aca="false">IF(S167="","",IF(INDEX(Entities!$T$6:$T$205,S167)="","",INDEX(Entities!$T$6:$T$205,S167)))</f>
        <v/>
      </c>
      <c r="P167" s="32" t="str">
        <f aca="false">IF(S167="","",IF(INDEX(Entities!$U$6:$U$205,S167)="","",INDEX(Entities!$U$6:$U$205,S167)))</f>
        <v/>
      </c>
      <c r="Q167" s="31" t="str">
        <f aca="false">IF(S167="","",IF(INDEX(Entities!$V$6:$V$205,S167)="","",INDEX(Entities!$V$6:$V$205,S167)))</f>
        <v/>
      </c>
      <c r="R167" s="0" t="str">
        <f aca="false">IFERROR(SMALL(Entities!$AR$6:$AR$205,162),"")</f>
        <v/>
      </c>
      <c r="S167" s="0" t="str">
        <f aca="false">IF(R167="","",MATCH(R167,Entities!$AR$6:$AR$205,0))</f>
        <v/>
      </c>
    </row>
    <row r="168" customFormat="false" ht="15" hidden="false" customHeight="false" outlineLevel="0" collapsed="false">
      <c r="A168" s="31" t="str">
        <f aca="false">IF(S168="","",IF(INDEX(Entities!$C$6:$C$205,S168)="","",INDEX(Entities!$C$6:$C$205,S168)))</f>
        <v/>
      </c>
      <c r="B168" s="31" t="str">
        <f aca="false">IF(S168="","",IF(INDEX(Entities!$B$6:$B$205,S168)="","",INDEX(Entities!$B$6:$B$205,S168)))</f>
        <v/>
      </c>
      <c r="C168" s="31" t="str">
        <f aca="false">IF(S168="","",IF(INDEX(Entities!$D$6:$D$205,S168)="","",INDEX(Entities!$D$6:$D$205,S168)))</f>
        <v/>
      </c>
      <c r="D168" s="32" t="str">
        <f aca="false">IF(S168="","",IF(INDEX(Entities!$I$6:$I$205,S168)="","",INDEX(Entities!$I$6:$I$205,S168)))</f>
        <v/>
      </c>
      <c r="E168" s="32" t="str">
        <f aca="false">IF(S168="","",IF(INDEX(Entities!$J$6:$J$205,S168)="","",INDEX(Entities!$J$6:$J$205,S168)))</f>
        <v/>
      </c>
      <c r="F168" s="32" t="str">
        <f aca="false">IF(S168="","",IF(INDEX(Entities!$K$6:$K$205,S168)="","",INDEX(Entities!$K$6:$K$205,S168)))</f>
        <v/>
      </c>
      <c r="G168" s="32" t="str">
        <f aca="false">IF(S168="","",IF(INDEX(Entities!$L$6:$L$205,S168)="","",INDEX(Entities!$L$6:$L$205,S168)))</f>
        <v/>
      </c>
      <c r="H168" s="32" t="str">
        <f aca="false">IF(S168="","",IF(INDEX(Entities!$M$6:$M$205,S168)="","",INDEX(Entities!$M$6:$M$205,S168)))</f>
        <v/>
      </c>
      <c r="I168" s="32" t="str">
        <f aca="false">IF(S168="","",IF(INDEX(Entities!$N$6:$N$205,S168)="","",INDEX(Entities!$N$6:$N$205,S168)))</f>
        <v/>
      </c>
      <c r="J168" s="32" t="str">
        <f aca="false">IF(S168="","",IF(INDEX(Entities!$O$6:$O$205,S168)="","",INDEX(Entities!$O$6:$O$205,S168)))</f>
        <v/>
      </c>
      <c r="K168" s="32" t="str">
        <f aca="false">IF(S168="","",IF(INDEX(Entities!$P$6:$P$205,S168)="","",INDEX(Entities!$P$6:$P$205,S168)))</f>
        <v/>
      </c>
      <c r="L168" s="32" t="str">
        <f aca="false">IF(S168="","",IF(INDEX(Entities!$Q$6:$Q$205,S168)="","",INDEX(Entities!$Q$6:$Q$205,S168)))</f>
        <v/>
      </c>
      <c r="M168" s="32" t="str">
        <f aca="false">IF(S168="","",IF(INDEX(Entities!$R$6:$R$205,S168)="","",INDEX(Entities!$R$6:$R$205,S168)))</f>
        <v/>
      </c>
      <c r="N168" s="32" t="str">
        <f aca="false">IF(S168="","",IF(INDEX(Entities!$S$6:$S$205,S168)="","",INDEX(Entities!$S$6:$S$205,S168)))</f>
        <v/>
      </c>
      <c r="O168" s="32" t="str">
        <f aca="false">IF(S168="","",IF(INDEX(Entities!$T$6:$T$205,S168)="","",INDEX(Entities!$T$6:$T$205,S168)))</f>
        <v/>
      </c>
      <c r="P168" s="32" t="str">
        <f aca="false">IF(S168="","",IF(INDEX(Entities!$U$6:$U$205,S168)="","",INDEX(Entities!$U$6:$U$205,S168)))</f>
        <v/>
      </c>
      <c r="Q168" s="31" t="str">
        <f aca="false">IF(S168="","",IF(INDEX(Entities!$V$6:$V$205,S168)="","",INDEX(Entities!$V$6:$V$205,S168)))</f>
        <v/>
      </c>
      <c r="R168" s="0" t="str">
        <f aca="false">IFERROR(SMALL(Entities!$AR$6:$AR$205,163),"")</f>
        <v/>
      </c>
      <c r="S168" s="0" t="str">
        <f aca="false">IF(R168="","",MATCH(R168,Entities!$AR$6:$AR$205,0))</f>
        <v/>
      </c>
    </row>
    <row r="169" customFormat="false" ht="15" hidden="false" customHeight="false" outlineLevel="0" collapsed="false">
      <c r="A169" s="31" t="str">
        <f aca="false">IF(S169="","",IF(INDEX(Entities!$C$6:$C$205,S169)="","",INDEX(Entities!$C$6:$C$205,S169)))</f>
        <v/>
      </c>
      <c r="B169" s="31" t="str">
        <f aca="false">IF(S169="","",IF(INDEX(Entities!$B$6:$B$205,S169)="","",INDEX(Entities!$B$6:$B$205,S169)))</f>
        <v/>
      </c>
      <c r="C169" s="31" t="str">
        <f aca="false">IF(S169="","",IF(INDEX(Entities!$D$6:$D$205,S169)="","",INDEX(Entities!$D$6:$D$205,S169)))</f>
        <v/>
      </c>
      <c r="D169" s="32" t="str">
        <f aca="false">IF(S169="","",IF(INDEX(Entities!$I$6:$I$205,S169)="","",INDEX(Entities!$I$6:$I$205,S169)))</f>
        <v/>
      </c>
      <c r="E169" s="32" t="str">
        <f aca="false">IF(S169="","",IF(INDEX(Entities!$J$6:$J$205,S169)="","",INDEX(Entities!$J$6:$J$205,S169)))</f>
        <v/>
      </c>
      <c r="F169" s="32" t="str">
        <f aca="false">IF(S169="","",IF(INDEX(Entities!$K$6:$K$205,S169)="","",INDEX(Entities!$K$6:$K$205,S169)))</f>
        <v/>
      </c>
      <c r="G169" s="32" t="str">
        <f aca="false">IF(S169="","",IF(INDEX(Entities!$L$6:$L$205,S169)="","",INDEX(Entities!$L$6:$L$205,S169)))</f>
        <v/>
      </c>
      <c r="H169" s="32" t="str">
        <f aca="false">IF(S169="","",IF(INDEX(Entities!$M$6:$M$205,S169)="","",INDEX(Entities!$M$6:$M$205,S169)))</f>
        <v/>
      </c>
      <c r="I169" s="32" t="str">
        <f aca="false">IF(S169="","",IF(INDEX(Entities!$N$6:$N$205,S169)="","",INDEX(Entities!$N$6:$N$205,S169)))</f>
        <v/>
      </c>
      <c r="J169" s="32" t="str">
        <f aca="false">IF(S169="","",IF(INDEX(Entities!$O$6:$O$205,S169)="","",INDEX(Entities!$O$6:$O$205,S169)))</f>
        <v/>
      </c>
      <c r="K169" s="32" t="str">
        <f aca="false">IF(S169="","",IF(INDEX(Entities!$P$6:$P$205,S169)="","",INDEX(Entities!$P$6:$P$205,S169)))</f>
        <v/>
      </c>
      <c r="L169" s="32" t="str">
        <f aca="false">IF(S169="","",IF(INDEX(Entities!$Q$6:$Q$205,S169)="","",INDEX(Entities!$Q$6:$Q$205,S169)))</f>
        <v/>
      </c>
      <c r="M169" s="32" t="str">
        <f aca="false">IF(S169="","",IF(INDEX(Entities!$R$6:$R$205,S169)="","",INDEX(Entities!$R$6:$R$205,S169)))</f>
        <v/>
      </c>
      <c r="N169" s="32" t="str">
        <f aca="false">IF(S169="","",IF(INDEX(Entities!$S$6:$S$205,S169)="","",INDEX(Entities!$S$6:$S$205,S169)))</f>
        <v/>
      </c>
      <c r="O169" s="32" t="str">
        <f aca="false">IF(S169="","",IF(INDEX(Entities!$T$6:$T$205,S169)="","",INDEX(Entities!$T$6:$T$205,S169)))</f>
        <v/>
      </c>
      <c r="P169" s="32" t="str">
        <f aca="false">IF(S169="","",IF(INDEX(Entities!$U$6:$U$205,S169)="","",INDEX(Entities!$U$6:$U$205,S169)))</f>
        <v/>
      </c>
      <c r="Q169" s="31" t="str">
        <f aca="false">IF(S169="","",IF(INDEX(Entities!$V$6:$V$205,S169)="","",INDEX(Entities!$V$6:$V$205,S169)))</f>
        <v/>
      </c>
      <c r="R169" s="0" t="str">
        <f aca="false">IFERROR(SMALL(Entities!$AR$6:$AR$205,164),"")</f>
        <v/>
      </c>
      <c r="S169" s="0" t="str">
        <f aca="false">IF(R169="","",MATCH(R169,Entities!$AR$6:$AR$205,0))</f>
        <v/>
      </c>
    </row>
    <row r="170" customFormat="false" ht="15" hidden="false" customHeight="false" outlineLevel="0" collapsed="false">
      <c r="A170" s="31" t="str">
        <f aca="false">IF(S170="","",IF(INDEX(Entities!$C$6:$C$205,S170)="","",INDEX(Entities!$C$6:$C$205,S170)))</f>
        <v/>
      </c>
      <c r="B170" s="31" t="str">
        <f aca="false">IF(S170="","",IF(INDEX(Entities!$B$6:$B$205,S170)="","",INDEX(Entities!$B$6:$B$205,S170)))</f>
        <v/>
      </c>
      <c r="C170" s="31" t="str">
        <f aca="false">IF(S170="","",IF(INDEX(Entities!$D$6:$D$205,S170)="","",INDEX(Entities!$D$6:$D$205,S170)))</f>
        <v/>
      </c>
      <c r="D170" s="32" t="str">
        <f aca="false">IF(S170="","",IF(INDEX(Entities!$I$6:$I$205,S170)="","",INDEX(Entities!$I$6:$I$205,S170)))</f>
        <v/>
      </c>
      <c r="E170" s="32" t="str">
        <f aca="false">IF(S170="","",IF(INDEX(Entities!$J$6:$J$205,S170)="","",INDEX(Entities!$J$6:$J$205,S170)))</f>
        <v/>
      </c>
      <c r="F170" s="32" t="str">
        <f aca="false">IF(S170="","",IF(INDEX(Entities!$K$6:$K$205,S170)="","",INDEX(Entities!$K$6:$K$205,S170)))</f>
        <v/>
      </c>
      <c r="G170" s="32" t="str">
        <f aca="false">IF(S170="","",IF(INDEX(Entities!$L$6:$L$205,S170)="","",INDEX(Entities!$L$6:$L$205,S170)))</f>
        <v/>
      </c>
      <c r="H170" s="32" t="str">
        <f aca="false">IF(S170="","",IF(INDEX(Entities!$M$6:$M$205,S170)="","",INDEX(Entities!$M$6:$M$205,S170)))</f>
        <v/>
      </c>
      <c r="I170" s="32" t="str">
        <f aca="false">IF(S170="","",IF(INDEX(Entities!$N$6:$N$205,S170)="","",INDEX(Entities!$N$6:$N$205,S170)))</f>
        <v/>
      </c>
      <c r="J170" s="32" t="str">
        <f aca="false">IF(S170="","",IF(INDEX(Entities!$O$6:$O$205,S170)="","",INDEX(Entities!$O$6:$O$205,S170)))</f>
        <v/>
      </c>
      <c r="K170" s="32" t="str">
        <f aca="false">IF(S170="","",IF(INDEX(Entities!$P$6:$P$205,S170)="","",INDEX(Entities!$P$6:$P$205,S170)))</f>
        <v/>
      </c>
      <c r="L170" s="32" t="str">
        <f aca="false">IF(S170="","",IF(INDEX(Entities!$Q$6:$Q$205,S170)="","",INDEX(Entities!$Q$6:$Q$205,S170)))</f>
        <v/>
      </c>
      <c r="M170" s="32" t="str">
        <f aca="false">IF(S170="","",IF(INDEX(Entities!$R$6:$R$205,S170)="","",INDEX(Entities!$R$6:$R$205,S170)))</f>
        <v/>
      </c>
      <c r="N170" s="32" t="str">
        <f aca="false">IF(S170="","",IF(INDEX(Entities!$S$6:$S$205,S170)="","",INDEX(Entities!$S$6:$S$205,S170)))</f>
        <v/>
      </c>
      <c r="O170" s="32" t="str">
        <f aca="false">IF(S170="","",IF(INDEX(Entities!$T$6:$T$205,S170)="","",INDEX(Entities!$T$6:$T$205,S170)))</f>
        <v/>
      </c>
      <c r="P170" s="32" t="str">
        <f aca="false">IF(S170="","",IF(INDEX(Entities!$U$6:$U$205,S170)="","",INDEX(Entities!$U$6:$U$205,S170)))</f>
        <v/>
      </c>
      <c r="Q170" s="31" t="str">
        <f aca="false">IF(S170="","",IF(INDEX(Entities!$V$6:$V$205,S170)="","",INDEX(Entities!$V$6:$V$205,S170)))</f>
        <v/>
      </c>
      <c r="R170" s="0" t="str">
        <f aca="false">IFERROR(SMALL(Entities!$AR$6:$AR$205,165),"")</f>
        <v/>
      </c>
      <c r="S170" s="0" t="str">
        <f aca="false">IF(R170="","",MATCH(R170,Entities!$AR$6:$AR$205,0))</f>
        <v/>
      </c>
    </row>
    <row r="171" customFormat="false" ht="15" hidden="false" customHeight="false" outlineLevel="0" collapsed="false">
      <c r="A171" s="31" t="str">
        <f aca="false">IF(S171="","",IF(INDEX(Entities!$C$6:$C$205,S171)="","",INDEX(Entities!$C$6:$C$205,S171)))</f>
        <v/>
      </c>
      <c r="B171" s="31" t="str">
        <f aca="false">IF(S171="","",IF(INDEX(Entities!$B$6:$B$205,S171)="","",INDEX(Entities!$B$6:$B$205,S171)))</f>
        <v/>
      </c>
      <c r="C171" s="31" t="str">
        <f aca="false">IF(S171="","",IF(INDEX(Entities!$D$6:$D$205,S171)="","",INDEX(Entities!$D$6:$D$205,S171)))</f>
        <v/>
      </c>
      <c r="D171" s="32" t="str">
        <f aca="false">IF(S171="","",IF(INDEX(Entities!$I$6:$I$205,S171)="","",INDEX(Entities!$I$6:$I$205,S171)))</f>
        <v/>
      </c>
      <c r="E171" s="32" t="str">
        <f aca="false">IF(S171="","",IF(INDEX(Entities!$J$6:$J$205,S171)="","",INDEX(Entities!$J$6:$J$205,S171)))</f>
        <v/>
      </c>
      <c r="F171" s="32" t="str">
        <f aca="false">IF(S171="","",IF(INDEX(Entities!$K$6:$K$205,S171)="","",INDEX(Entities!$K$6:$K$205,S171)))</f>
        <v/>
      </c>
      <c r="G171" s="32" t="str">
        <f aca="false">IF(S171="","",IF(INDEX(Entities!$L$6:$L$205,S171)="","",INDEX(Entities!$L$6:$L$205,S171)))</f>
        <v/>
      </c>
      <c r="H171" s="32" t="str">
        <f aca="false">IF(S171="","",IF(INDEX(Entities!$M$6:$M$205,S171)="","",INDEX(Entities!$M$6:$M$205,S171)))</f>
        <v/>
      </c>
      <c r="I171" s="32" t="str">
        <f aca="false">IF(S171="","",IF(INDEX(Entities!$N$6:$N$205,S171)="","",INDEX(Entities!$N$6:$N$205,S171)))</f>
        <v/>
      </c>
      <c r="J171" s="32" t="str">
        <f aca="false">IF(S171="","",IF(INDEX(Entities!$O$6:$O$205,S171)="","",INDEX(Entities!$O$6:$O$205,S171)))</f>
        <v/>
      </c>
      <c r="K171" s="32" t="str">
        <f aca="false">IF(S171="","",IF(INDEX(Entities!$P$6:$P$205,S171)="","",INDEX(Entities!$P$6:$P$205,S171)))</f>
        <v/>
      </c>
      <c r="L171" s="32" t="str">
        <f aca="false">IF(S171="","",IF(INDEX(Entities!$Q$6:$Q$205,S171)="","",INDEX(Entities!$Q$6:$Q$205,S171)))</f>
        <v/>
      </c>
      <c r="M171" s="32" t="str">
        <f aca="false">IF(S171="","",IF(INDEX(Entities!$R$6:$R$205,S171)="","",INDEX(Entities!$R$6:$R$205,S171)))</f>
        <v/>
      </c>
      <c r="N171" s="32" t="str">
        <f aca="false">IF(S171="","",IF(INDEX(Entities!$S$6:$S$205,S171)="","",INDEX(Entities!$S$6:$S$205,S171)))</f>
        <v/>
      </c>
      <c r="O171" s="32" t="str">
        <f aca="false">IF(S171="","",IF(INDEX(Entities!$T$6:$T$205,S171)="","",INDEX(Entities!$T$6:$T$205,S171)))</f>
        <v/>
      </c>
      <c r="P171" s="32" t="str">
        <f aca="false">IF(S171="","",IF(INDEX(Entities!$U$6:$U$205,S171)="","",INDEX(Entities!$U$6:$U$205,S171)))</f>
        <v/>
      </c>
      <c r="Q171" s="31" t="str">
        <f aca="false">IF(S171="","",IF(INDEX(Entities!$V$6:$V$205,S171)="","",INDEX(Entities!$V$6:$V$205,S171)))</f>
        <v/>
      </c>
      <c r="R171" s="0" t="str">
        <f aca="false">IFERROR(SMALL(Entities!$AR$6:$AR$205,166),"")</f>
        <v/>
      </c>
      <c r="S171" s="0" t="str">
        <f aca="false">IF(R171="","",MATCH(R171,Entities!$AR$6:$AR$205,0))</f>
        <v/>
      </c>
    </row>
    <row r="172" customFormat="false" ht="15" hidden="false" customHeight="false" outlineLevel="0" collapsed="false">
      <c r="A172" s="31" t="str">
        <f aca="false">IF(S172="","",IF(INDEX(Entities!$C$6:$C$205,S172)="","",INDEX(Entities!$C$6:$C$205,S172)))</f>
        <v/>
      </c>
      <c r="B172" s="31" t="str">
        <f aca="false">IF(S172="","",IF(INDEX(Entities!$B$6:$B$205,S172)="","",INDEX(Entities!$B$6:$B$205,S172)))</f>
        <v/>
      </c>
      <c r="C172" s="31" t="str">
        <f aca="false">IF(S172="","",IF(INDEX(Entities!$D$6:$D$205,S172)="","",INDEX(Entities!$D$6:$D$205,S172)))</f>
        <v/>
      </c>
      <c r="D172" s="32" t="str">
        <f aca="false">IF(S172="","",IF(INDEX(Entities!$I$6:$I$205,S172)="","",INDEX(Entities!$I$6:$I$205,S172)))</f>
        <v/>
      </c>
      <c r="E172" s="32" t="str">
        <f aca="false">IF(S172="","",IF(INDEX(Entities!$J$6:$J$205,S172)="","",INDEX(Entities!$J$6:$J$205,S172)))</f>
        <v/>
      </c>
      <c r="F172" s="32" t="str">
        <f aca="false">IF(S172="","",IF(INDEX(Entities!$K$6:$K$205,S172)="","",INDEX(Entities!$K$6:$K$205,S172)))</f>
        <v/>
      </c>
      <c r="G172" s="32" t="str">
        <f aca="false">IF(S172="","",IF(INDEX(Entities!$L$6:$L$205,S172)="","",INDEX(Entities!$L$6:$L$205,S172)))</f>
        <v/>
      </c>
      <c r="H172" s="32" t="str">
        <f aca="false">IF(S172="","",IF(INDEX(Entities!$M$6:$M$205,S172)="","",INDEX(Entities!$M$6:$M$205,S172)))</f>
        <v/>
      </c>
      <c r="I172" s="32" t="str">
        <f aca="false">IF(S172="","",IF(INDEX(Entities!$N$6:$N$205,S172)="","",INDEX(Entities!$N$6:$N$205,S172)))</f>
        <v/>
      </c>
      <c r="J172" s="32" t="str">
        <f aca="false">IF(S172="","",IF(INDEX(Entities!$O$6:$O$205,S172)="","",INDEX(Entities!$O$6:$O$205,S172)))</f>
        <v/>
      </c>
      <c r="K172" s="32" t="str">
        <f aca="false">IF(S172="","",IF(INDEX(Entities!$P$6:$P$205,S172)="","",INDEX(Entities!$P$6:$P$205,S172)))</f>
        <v/>
      </c>
      <c r="L172" s="32" t="str">
        <f aca="false">IF(S172="","",IF(INDEX(Entities!$Q$6:$Q$205,S172)="","",INDEX(Entities!$Q$6:$Q$205,S172)))</f>
        <v/>
      </c>
      <c r="M172" s="32" t="str">
        <f aca="false">IF(S172="","",IF(INDEX(Entities!$R$6:$R$205,S172)="","",INDEX(Entities!$R$6:$R$205,S172)))</f>
        <v/>
      </c>
      <c r="N172" s="32" t="str">
        <f aca="false">IF(S172="","",IF(INDEX(Entities!$S$6:$S$205,S172)="","",INDEX(Entities!$S$6:$S$205,S172)))</f>
        <v/>
      </c>
      <c r="O172" s="32" t="str">
        <f aca="false">IF(S172="","",IF(INDEX(Entities!$T$6:$T$205,S172)="","",INDEX(Entities!$T$6:$T$205,S172)))</f>
        <v/>
      </c>
      <c r="P172" s="32" t="str">
        <f aca="false">IF(S172="","",IF(INDEX(Entities!$U$6:$U$205,S172)="","",INDEX(Entities!$U$6:$U$205,S172)))</f>
        <v/>
      </c>
      <c r="Q172" s="31" t="str">
        <f aca="false">IF(S172="","",IF(INDEX(Entities!$V$6:$V$205,S172)="","",INDEX(Entities!$V$6:$V$205,S172)))</f>
        <v/>
      </c>
      <c r="R172" s="0" t="str">
        <f aca="false">IFERROR(SMALL(Entities!$AR$6:$AR$205,167),"")</f>
        <v/>
      </c>
      <c r="S172" s="0" t="str">
        <f aca="false">IF(R172="","",MATCH(R172,Entities!$AR$6:$AR$205,0))</f>
        <v/>
      </c>
    </row>
    <row r="173" customFormat="false" ht="15" hidden="false" customHeight="false" outlineLevel="0" collapsed="false">
      <c r="A173" s="31" t="str">
        <f aca="false">IF(S173="","",IF(INDEX(Entities!$C$6:$C$205,S173)="","",INDEX(Entities!$C$6:$C$205,S173)))</f>
        <v/>
      </c>
      <c r="B173" s="31" t="str">
        <f aca="false">IF(S173="","",IF(INDEX(Entities!$B$6:$B$205,S173)="","",INDEX(Entities!$B$6:$B$205,S173)))</f>
        <v/>
      </c>
      <c r="C173" s="31" t="str">
        <f aca="false">IF(S173="","",IF(INDEX(Entities!$D$6:$D$205,S173)="","",INDEX(Entities!$D$6:$D$205,S173)))</f>
        <v/>
      </c>
      <c r="D173" s="32" t="str">
        <f aca="false">IF(S173="","",IF(INDEX(Entities!$I$6:$I$205,S173)="","",INDEX(Entities!$I$6:$I$205,S173)))</f>
        <v/>
      </c>
      <c r="E173" s="32" t="str">
        <f aca="false">IF(S173="","",IF(INDEX(Entities!$J$6:$J$205,S173)="","",INDEX(Entities!$J$6:$J$205,S173)))</f>
        <v/>
      </c>
      <c r="F173" s="32" t="str">
        <f aca="false">IF(S173="","",IF(INDEX(Entities!$K$6:$K$205,S173)="","",INDEX(Entities!$K$6:$K$205,S173)))</f>
        <v/>
      </c>
      <c r="G173" s="32" t="str">
        <f aca="false">IF(S173="","",IF(INDEX(Entities!$L$6:$L$205,S173)="","",INDEX(Entities!$L$6:$L$205,S173)))</f>
        <v/>
      </c>
      <c r="H173" s="32" t="str">
        <f aca="false">IF(S173="","",IF(INDEX(Entities!$M$6:$M$205,S173)="","",INDEX(Entities!$M$6:$M$205,S173)))</f>
        <v/>
      </c>
      <c r="I173" s="32" t="str">
        <f aca="false">IF(S173="","",IF(INDEX(Entities!$N$6:$N$205,S173)="","",INDEX(Entities!$N$6:$N$205,S173)))</f>
        <v/>
      </c>
      <c r="J173" s="32" t="str">
        <f aca="false">IF(S173="","",IF(INDEX(Entities!$O$6:$O$205,S173)="","",INDEX(Entities!$O$6:$O$205,S173)))</f>
        <v/>
      </c>
      <c r="K173" s="32" t="str">
        <f aca="false">IF(S173="","",IF(INDEX(Entities!$P$6:$P$205,S173)="","",INDEX(Entities!$P$6:$P$205,S173)))</f>
        <v/>
      </c>
      <c r="L173" s="32" t="str">
        <f aca="false">IF(S173="","",IF(INDEX(Entities!$Q$6:$Q$205,S173)="","",INDEX(Entities!$Q$6:$Q$205,S173)))</f>
        <v/>
      </c>
      <c r="M173" s="32" t="str">
        <f aca="false">IF(S173="","",IF(INDEX(Entities!$R$6:$R$205,S173)="","",INDEX(Entities!$R$6:$R$205,S173)))</f>
        <v/>
      </c>
      <c r="N173" s="32" t="str">
        <f aca="false">IF(S173="","",IF(INDEX(Entities!$S$6:$S$205,S173)="","",INDEX(Entities!$S$6:$S$205,S173)))</f>
        <v/>
      </c>
      <c r="O173" s="32" t="str">
        <f aca="false">IF(S173="","",IF(INDEX(Entities!$T$6:$T$205,S173)="","",INDEX(Entities!$T$6:$T$205,S173)))</f>
        <v/>
      </c>
      <c r="P173" s="32" t="str">
        <f aca="false">IF(S173="","",IF(INDEX(Entities!$U$6:$U$205,S173)="","",INDEX(Entities!$U$6:$U$205,S173)))</f>
        <v/>
      </c>
      <c r="Q173" s="31" t="str">
        <f aca="false">IF(S173="","",IF(INDEX(Entities!$V$6:$V$205,S173)="","",INDEX(Entities!$V$6:$V$205,S173)))</f>
        <v/>
      </c>
      <c r="R173" s="0" t="str">
        <f aca="false">IFERROR(SMALL(Entities!$AR$6:$AR$205,168),"")</f>
        <v/>
      </c>
      <c r="S173" s="0" t="str">
        <f aca="false">IF(R173="","",MATCH(R173,Entities!$AR$6:$AR$205,0))</f>
        <v/>
      </c>
    </row>
    <row r="174" customFormat="false" ht="15" hidden="false" customHeight="false" outlineLevel="0" collapsed="false">
      <c r="A174" s="31" t="str">
        <f aca="false">IF(S174="","",IF(INDEX(Entities!$C$6:$C$205,S174)="","",INDEX(Entities!$C$6:$C$205,S174)))</f>
        <v/>
      </c>
      <c r="B174" s="31" t="str">
        <f aca="false">IF(S174="","",IF(INDEX(Entities!$B$6:$B$205,S174)="","",INDEX(Entities!$B$6:$B$205,S174)))</f>
        <v/>
      </c>
      <c r="C174" s="31" t="str">
        <f aca="false">IF(S174="","",IF(INDEX(Entities!$D$6:$D$205,S174)="","",INDEX(Entities!$D$6:$D$205,S174)))</f>
        <v/>
      </c>
      <c r="D174" s="32" t="str">
        <f aca="false">IF(S174="","",IF(INDEX(Entities!$I$6:$I$205,S174)="","",INDEX(Entities!$I$6:$I$205,S174)))</f>
        <v/>
      </c>
      <c r="E174" s="32" t="str">
        <f aca="false">IF(S174="","",IF(INDEX(Entities!$J$6:$J$205,S174)="","",INDEX(Entities!$J$6:$J$205,S174)))</f>
        <v/>
      </c>
      <c r="F174" s="32" t="str">
        <f aca="false">IF(S174="","",IF(INDEX(Entities!$K$6:$K$205,S174)="","",INDEX(Entities!$K$6:$K$205,S174)))</f>
        <v/>
      </c>
      <c r="G174" s="32" t="str">
        <f aca="false">IF(S174="","",IF(INDEX(Entities!$L$6:$L$205,S174)="","",INDEX(Entities!$L$6:$L$205,S174)))</f>
        <v/>
      </c>
      <c r="H174" s="32" t="str">
        <f aca="false">IF(S174="","",IF(INDEX(Entities!$M$6:$M$205,S174)="","",INDEX(Entities!$M$6:$M$205,S174)))</f>
        <v/>
      </c>
      <c r="I174" s="32" t="str">
        <f aca="false">IF(S174="","",IF(INDEX(Entities!$N$6:$N$205,S174)="","",INDEX(Entities!$N$6:$N$205,S174)))</f>
        <v/>
      </c>
      <c r="J174" s="32" t="str">
        <f aca="false">IF(S174="","",IF(INDEX(Entities!$O$6:$O$205,S174)="","",INDEX(Entities!$O$6:$O$205,S174)))</f>
        <v/>
      </c>
      <c r="K174" s="32" t="str">
        <f aca="false">IF(S174="","",IF(INDEX(Entities!$P$6:$P$205,S174)="","",INDEX(Entities!$P$6:$P$205,S174)))</f>
        <v/>
      </c>
      <c r="L174" s="32" t="str">
        <f aca="false">IF(S174="","",IF(INDEX(Entities!$Q$6:$Q$205,S174)="","",INDEX(Entities!$Q$6:$Q$205,S174)))</f>
        <v/>
      </c>
      <c r="M174" s="32" t="str">
        <f aca="false">IF(S174="","",IF(INDEX(Entities!$R$6:$R$205,S174)="","",INDEX(Entities!$R$6:$R$205,S174)))</f>
        <v/>
      </c>
      <c r="N174" s="32" t="str">
        <f aca="false">IF(S174="","",IF(INDEX(Entities!$S$6:$S$205,S174)="","",INDEX(Entities!$S$6:$S$205,S174)))</f>
        <v/>
      </c>
      <c r="O174" s="32" t="str">
        <f aca="false">IF(S174="","",IF(INDEX(Entities!$T$6:$T$205,S174)="","",INDEX(Entities!$T$6:$T$205,S174)))</f>
        <v/>
      </c>
      <c r="P174" s="32" t="str">
        <f aca="false">IF(S174="","",IF(INDEX(Entities!$U$6:$U$205,S174)="","",INDEX(Entities!$U$6:$U$205,S174)))</f>
        <v/>
      </c>
      <c r="Q174" s="31" t="str">
        <f aca="false">IF(S174="","",IF(INDEX(Entities!$V$6:$V$205,S174)="","",INDEX(Entities!$V$6:$V$205,S174)))</f>
        <v/>
      </c>
      <c r="R174" s="0" t="str">
        <f aca="false">IFERROR(SMALL(Entities!$AR$6:$AR$205,169),"")</f>
        <v/>
      </c>
      <c r="S174" s="0" t="str">
        <f aca="false">IF(R174="","",MATCH(R174,Entities!$AR$6:$AR$205,0))</f>
        <v/>
      </c>
    </row>
    <row r="175" customFormat="false" ht="15" hidden="false" customHeight="false" outlineLevel="0" collapsed="false">
      <c r="A175" s="31" t="str">
        <f aca="false">IF(S175="","",IF(INDEX(Entities!$C$6:$C$205,S175)="","",INDEX(Entities!$C$6:$C$205,S175)))</f>
        <v/>
      </c>
      <c r="B175" s="31" t="str">
        <f aca="false">IF(S175="","",IF(INDEX(Entities!$B$6:$B$205,S175)="","",INDEX(Entities!$B$6:$B$205,S175)))</f>
        <v/>
      </c>
      <c r="C175" s="31" t="str">
        <f aca="false">IF(S175="","",IF(INDEX(Entities!$D$6:$D$205,S175)="","",INDEX(Entities!$D$6:$D$205,S175)))</f>
        <v/>
      </c>
      <c r="D175" s="32" t="str">
        <f aca="false">IF(S175="","",IF(INDEX(Entities!$I$6:$I$205,S175)="","",INDEX(Entities!$I$6:$I$205,S175)))</f>
        <v/>
      </c>
      <c r="E175" s="32" t="str">
        <f aca="false">IF(S175="","",IF(INDEX(Entities!$J$6:$J$205,S175)="","",INDEX(Entities!$J$6:$J$205,S175)))</f>
        <v/>
      </c>
      <c r="F175" s="32" t="str">
        <f aca="false">IF(S175="","",IF(INDEX(Entities!$K$6:$K$205,S175)="","",INDEX(Entities!$K$6:$K$205,S175)))</f>
        <v/>
      </c>
      <c r="G175" s="32" t="str">
        <f aca="false">IF(S175="","",IF(INDEX(Entities!$L$6:$L$205,S175)="","",INDEX(Entities!$L$6:$L$205,S175)))</f>
        <v/>
      </c>
      <c r="H175" s="32" t="str">
        <f aca="false">IF(S175="","",IF(INDEX(Entities!$M$6:$M$205,S175)="","",INDEX(Entities!$M$6:$M$205,S175)))</f>
        <v/>
      </c>
      <c r="I175" s="32" t="str">
        <f aca="false">IF(S175="","",IF(INDEX(Entities!$N$6:$N$205,S175)="","",INDEX(Entities!$N$6:$N$205,S175)))</f>
        <v/>
      </c>
      <c r="J175" s="32" t="str">
        <f aca="false">IF(S175="","",IF(INDEX(Entities!$O$6:$O$205,S175)="","",INDEX(Entities!$O$6:$O$205,S175)))</f>
        <v/>
      </c>
      <c r="K175" s="32" t="str">
        <f aca="false">IF(S175="","",IF(INDEX(Entities!$P$6:$P$205,S175)="","",INDEX(Entities!$P$6:$P$205,S175)))</f>
        <v/>
      </c>
      <c r="L175" s="32" t="str">
        <f aca="false">IF(S175="","",IF(INDEX(Entities!$Q$6:$Q$205,S175)="","",INDEX(Entities!$Q$6:$Q$205,S175)))</f>
        <v/>
      </c>
      <c r="M175" s="32" t="str">
        <f aca="false">IF(S175="","",IF(INDEX(Entities!$R$6:$R$205,S175)="","",INDEX(Entities!$R$6:$R$205,S175)))</f>
        <v/>
      </c>
      <c r="N175" s="32" t="str">
        <f aca="false">IF(S175="","",IF(INDEX(Entities!$S$6:$S$205,S175)="","",INDEX(Entities!$S$6:$S$205,S175)))</f>
        <v/>
      </c>
      <c r="O175" s="32" t="str">
        <f aca="false">IF(S175="","",IF(INDEX(Entities!$T$6:$T$205,S175)="","",INDEX(Entities!$T$6:$T$205,S175)))</f>
        <v/>
      </c>
      <c r="P175" s="32" t="str">
        <f aca="false">IF(S175="","",IF(INDEX(Entities!$U$6:$U$205,S175)="","",INDEX(Entities!$U$6:$U$205,S175)))</f>
        <v/>
      </c>
      <c r="Q175" s="31" t="str">
        <f aca="false">IF(S175="","",IF(INDEX(Entities!$V$6:$V$205,S175)="","",INDEX(Entities!$V$6:$V$205,S175)))</f>
        <v/>
      </c>
      <c r="R175" s="0" t="str">
        <f aca="false">IFERROR(SMALL(Entities!$AR$6:$AR$205,170),"")</f>
        <v/>
      </c>
      <c r="S175" s="0" t="str">
        <f aca="false">IF(R175="","",MATCH(R175,Entities!$AR$6:$AR$205,0))</f>
        <v/>
      </c>
    </row>
    <row r="176" customFormat="false" ht="15" hidden="false" customHeight="false" outlineLevel="0" collapsed="false">
      <c r="A176" s="31" t="str">
        <f aca="false">IF(S176="","",IF(INDEX(Entities!$C$6:$C$205,S176)="","",INDEX(Entities!$C$6:$C$205,S176)))</f>
        <v/>
      </c>
      <c r="B176" s="31" t="str">
        <f aca="false">IF(S176="","",IF(INDEX(Entities!$B$6:$B$205,S176)="","",INDEX(Entities!$B$6:$B$205,S176)))</f>
        <v/>
      </c>
      <c r="C176" s="31" t="str">
        <f aca="false">IF(S176="","",IF(INDEX(Entities!$D$6:$D$205,S176)="","",INDEX(Entities!$D$6:$D$205,S176)))</f>
        <v/>
      </c>
      <c r="D176" s="32" t="str">
        <f aca="false">IF(S176="","",IF(INDEX(Entities!$I$6:$I$205,S176)="","",INDEX(Entities!$I$6:$I$205,S176)))</f>
        <v/>
      </c>
      <c r="E176" s="32" t="str">
        <f aca="false">IF(S176="","",IF(INDEX(Entities!$J$6:$J$205,S176)="","",INDEX(Entities!$J$6:$J$205,S176)))</f>
        <v/>
      </c>
      <c r="F176" s="32" t="str">
        <f aca="false">IF(S176="","",IF(INDEX(Entities!$K$6:$K$205,S176)="","",INDEX(Entities!$K$6:$K$205,S176)))</f>
        <v/>
      </c>
      <c r="G176" s="32" t="str">
        <f aca="false">IF(S176="","",IF(INDEX(Entities!$L$6:$L$205,S176)="","",INDEX(Entities!$L$6:$L$205,S176)))</f>
        <v/>
      </c>
      <c r="H176" s="32" t="str">
        <f aca="false">IF(S176="","",IF(INDEX(Entities!$M$6:$M$205,S176)="","",INDEX(Entities!$M$6:$M$205,S176)))</f>
        <v/>
      </c>
      <c r="I176" s="32" t="str">
        <f aca="false">IF(S176="","",IF(INDEX(Entities!$N$6:$N$205,S176)="","",INDEX(Entities!$N$6:$N$205,S176)))</f>
        <v/>
      </c>
      <c r="J176" s="32" t="str">
        <f aca="false">IF(S176="","",IF(INDEX(Entities!$O$6:$O$205,S176)="","",INDEX(Entities!$O$6:$O$205,S176)))</f>
        <v/>
      </c>
      <c r="K176" s="32" t="str">
        <f aca="false">IF(S176="","",IF(INDEX(Entities!$P$6:$P$205,S176)="","",INDEX(Entities!$P$6:$P$205,S176)))</f>
        <v/>
      </c>
      <c r="L176" s="32" t="str">
        <f aca="false">IF(S176="","",IF(INDEX(Entities!$Q$6:$Q$205,S176)="","",INDEX(Entities!$Q$6:$Q$205,S176)))</f>
        <v/>
      </c>
      <c r="M176" s="32" t="str">
        <f aca="false">IF(S176="","",IF(INDEX(Entities!$R$6:$R$205,S176)="","",INDEX(Entities!$R$6:$R$205,S176)))</f>
        <v/>
      </c>
      <c r="N176" s="32" t="str">
        <f aca="false">IF(S176="","",IF(INDEX(Entities!$S$6:$S$205,S176)="","",INDEX(Entities!$S$6:$S$205,S176)))</f>
        <v/>
      </c>
      <c r="O176" s="32" t="str">
        <f aca="false">IF(S176="","",IF(INDEX(Entities!$T$6:$T$205,S176)="","",INDEX(Entities!$T$6:$T$205,S176)))</f>
        <v/>
      </c>
      <c r="P176" s="32" t="str">
        <f aca="false">IF(S176="","",IF(INDEX(Entities!$U$6:$U$205,S176)="","",INDEX(Entities!$U$6:$U$205,S176)))</f>
        <v/>
      </c>
      <c r="Q176" s="31" t="str">
        <f aca="false">IF(S176="","",IF(INDEX(Entities!$V$6:$V$205,S176)="","",INDEX(Entities!$V$6:$V$205,S176)))</f>
        <v/>
      </c>
      <c r="R176" s="0" t="str">
        <f aca="false">IFERROR(SMALL(Entities!$AR$6:$AR$205,171),"")</f>
        <v/>
      </c>
      <c r="S176" s="0" t="str">
        <f aca="false">IF(R176="","",MATCH(R176,Entities!$AR$6:$AR$205,0))</f>
        <v/>
      </c>
    </row>
    <row r="177" customFormat="false" ht="15" hidden="false" customHeight="false" outlineLevel="0" collapsed="false">
      <c r="A177" s="31" t="str">
        <f aca="false">IF(S177="","",IF(INDEX(Entities!$C$6:$C$205,S177)="","",INDEX(Entities!$C$6:$C$205,S177)))</f>
        <v/>
      </c>
      <c r="B177" s="31" t="str">
        <f aca="false">IF(S177="","",IF(INDEX(Entities!$B$6:$B$205,S177)="","",INDEX(Entities!$B$6:$B$205,S177)))</f>
        <v/>
      </c>
      <c r="C177" s="31" t="str">
        <f aca="false">IF(S177="","",IF(INDEX(Entities!$D$6:$D$205,S177)="","",INDEX(Entities!$D$6:$D$205,S177)))</f>
        <v/>
      </c>
      <c r="D177" s="32" t="str">
        <f aca="false">IF(S177="","",IF(INDEX(Entities!$I$6:$I$205,S177)="","",INDEX(Entities!$I$6:$I$205,S177)))</f>
        <v/>
      </c>
      <c r="E177" s="32" t="str">
        <f aca="false">IF(S177="","",IF(INDEX(Entities!$J$6:$J$205,S177)="","",INDEX(Entities!$J$6:$J$205,S177)))</f>
        <v/>
      </c>
      <c r="F177" s="32" t="str">
        <f aca="false">IF(S177="","",IF(INDEX(Entities!$K$6:$K$205,S177)="","",INDEX(Entities!$K$6:$K$205,S177)))</f>
        <v/>
      </c>
      <c r="G177" s="32" t="str">
        <f aca="false">IF(S177="","",IF(INDEX(Entities!$L$6:$L$205,S177)="","",INDEX(Entities!$L$6:$L$205,S177)))</f>
        <v/>
      </c>
      <c r="H177" s="32" t="str">
        <f aca="false">IF(S177="","",IF(INDEX(Entities!$M$6:$M$205,S177)="","",INDEX(Entities!$M$6:$M$205,S177)))</f>
        <v/>
      </c>
      <c r="I177" s="32" t="str">
        <f aca="false">IF(S177="","",IF(INDEX(Entities!$N$6:$N$205,S177)="","",INDEX(Entities!$N$6:$N$205,S177)))</f>
        <v/>
      </c>
      <c r="J177" s="32" t="str">
        <f aca="false">IF(S177="","",IF(INDEX(Entities!$O$6:$O$205,S177)="","",INDEX(Entities!$O$6:$O$205,S177)))</f>
        <v/>
      </c>
      <c r="K177" s="32" t="str">
        <f aca="false">IF(S177="","",IF(INDEX(Entities!$P$6:$P$205,S177)="","",INDEX(Entities!$P$6:$P$205,S177)))</f>
        <v/>
      </c>
      <c r="L177" s="32" t="str">
        <f aca="false">IF(S177="","",IF(INDEX(Entities!$Q$6:$Q$205,S177)="","",INDEX(Entities!$Q$6:$Q$205,S177)))</f>
        <v/>
      </c>
      <c r="M177" s="32" t="str">
        <f aca="false">IF(S177="","",IF(INDEX(Entities!$R$6:$R$205,S177)="","",INDEX(Entities!$R$6:$R$205,S177)))</f>
        <v/>
      </c>
      <c r="N177" s="32" t="str">
        <f aca="false">IF(S177="","",IF(INDEX(Entities!$S$6:$S$205,S177)="","",INDEX(Entities!$S$6:$S$205,S177)))</f>
        <v/>
      </c>
      <c r="O177" s="32" t="str">
        <f aca="false">IF(S177="","",IF(INDEX(Entities!$T$6:$T$205,S177)="","",INDEX(Entities!$T$6:$T$205,S177)))</f>
        <v/>
      </c>
      <c r="P177" s="32" t="str">
        <f aca="false">IF(S177="","",IF(INDEX(Entities!$U$6:$U$205,S177)="","",INDEX(Entities!$U$6:$U$205,S177)))</f>
        <v/>
      </c>
      <c r="Q177" s="31" t="str">
        <f aca="false">IF(S177="","",IF(INDEX(Entities!$V$6:$V$205,S177)="","",INDEX(Entities!$V$6:$V$205,S177)))</f>
        <v/>
      </c>
      <c r="R177" s="0" t="str">
        <f aca="false">IFERROR(SMALL(Entities!$AR$6:$AR$205,172),"")</f>
        <v/>
      </c>
      <c r="S177" s="0" t="str">
        <f aca="false">IF(R177="","",MATCH(R177,Entities!$AR$6:$AR$205,0))</f>
        <v/>
      </c>
    </row>
    <row r="178" customFormat="false" ht="15" hidden="false" customHeight="false" outlineLevel="0" collapsed="false">
      <c r="A178" s="31" t="str">
        <f aca="false">IF(S178="","",IF(INDEX(Entities!$C$6:$C$205,S178)="","",INDEX(Entities!$C$6:$C$205,S178)))</f>
        <v/>
      </c>
      <c r="B178" s="31" t="str">
        <f aca="false">IF(S178="","",IF(INDEX(Entities!$B$6:$B$205,S178)="","",INDEX(Entities!$B$6:$B$205,S178)))</f>
        <v/>
      </c>
      <c r="C178" s="31" t="str">
        <f aca="false">IF(S178="","",IF(INDEX(Entities!$D$6:$D$205,S178)="","",INDEX(Entities!$D$6:$D$205,S178)))</f>
        <v/>
      </c>
      <c r="D178" s="32" t="str">
        <f aca="false">IF(S178="","",IF(INDEX(Entities!$I$6:$I$205,S178)="","",INDEX(Entities!$I$6:$I$205,S178)))</f>
        <v/>
      </c>
      <c r="E178" s="32" t="str">
        <f aca="false">IF(S178="","",IF(INDEX(Entities!$J$6:$J$205,S178)="","",INDEX(Entities!$J$6:$J$205,S178)))</f>
        <v/>
      </c>
      <c r="F178" s="32" t="str">
        <f aca="false">IF(S178="","",IF(INDEX(Entities!$K$6:$K$205,S178)="","",INDEX(Entities!$K$6:$K$205,S178)))</f>
        <v/>
      </c>
      <c r="G178" s="32" t="str">
        <f aca="false">IF(S178="","",IF(INDEX(Entities!$L$6:$L$205,S178)="","",INDEX(Entities!$L$6:$L$205,S178)))</f>
        <v/>
      </c>
      <c r="H178" s="32" t="str">
        <f aca="false">IF(S178="","",IF(INDEX(Entities!$M$6:$M$205,S178)="","",INDEX(Entities!$M$6:$M$205,S178)))</f>
        <v/>
      </c>
      <c r="I178" s="32" t="str">
        <f aca="false">IF(S178="","",IF(INDEX(Entities!$N$6:$N$205,S178)="","",INDEX(Entities!$N$6:$N$205,S178)))</f>
        <v/>
      </c>
      <c r="J178" s="32" t="str">
        <f aca="false">IF(S178="","",IF(INDEX(Entities!$O$6:$O$205,S178)="","",INDEX(Entities!$O$6:$O$205,S178)))</f>
        <v/>
      </c>
      <c r="K178" s="32" t="str">
        <f aca="false">IF(S178="","",IF(INDEX(Entities!$P$6:$P$205,S178)="","",INDEX(Entities!$P$6:$P$205,S178)))</f>
        <v/>
      </c>
      <c r="L178" s="32" t="str">
        <f aca="false">IF(S178="","",IF(INDEX(Entities!$Q$6:$Q$205,S178)="","",INDEX(Entities!$Q$6:$Q$205,S178)))</f>
        <v/>
      </c>
      <c r="M178" s="32" t="str">
        <f aca="false">IF(S178="","",IF(INDEX(Entities!$R$6:$R$205,S178)="","",INDEX(Entities!$R$6:$R$205,S178)))</f>
        <v/>
      </c>
      <c r="N178" s="32" t="str">
        <f aca="false">IF(S178="","",IF(INDEX(Entities!$S$6:$S$205,S178)="","",INDEX(Entities!$S$6:$S$205,S178)))</f>
        <v/>
      </c>
      <c r="O178" s="32" t="str">
        <f aca="false">IF(S178="","",IF(INDEX(Entities!$T$6:$T$205,S178)="","",INDEX(Entities!$T$6:$T$205,S178)))</f>
        <v/>
      </c>
      <c r="P178" s="32" t="str">
        <f aca="false">IF(S178="","",IF(INDEX(Entities!$U$6:$U$205,S178)="","",INDEX(Entities!$U$6:$U$205,S178)))</f>
        <v/>
      </c>
      <c r="Q178" s="31" t="str">
        <f aca="false">IF(S178="","",IF(INDEX(Entities!$V$6:$V$205,S178)="","",INDEX(Entities!$V$6:$V$205,S178)))</f>
        <v/>
      </c>
      <c r="R178" s="0" t="str">
        <f aca="false">IFERROR(SMALL(Entities!$AR$6:$AR$205,173),"")</f>
        <v/>
      </c>
      <c r="S178" s="0" t="str">
        <f aca="false">IF(R178="","",MATCH(R178,Entities!$AR$6:$AR$205,0))</f>
        <v/>
      </c>
    </row>
    <row r="179" customFormat="false" ht="15" hidden="false" customHeight="false" outlineLevel="0" collapsed="false">
      <c r="A179" s="31" t="str">
        <f aca="false">IF(S179="","",IF(INDEX(Entities!$C$6:$C$205,S179)="","",INDEX(Entities!$C$6:$C$205,S179)))</f>
        <v/>
      </c>
      <c r="B179" s="31" t="str">
        <f aca="false">IF(S179="","",IF(INDEX(Entities!$B$6:$B$205,S179)="","",INDEX(Entities!$B$6:$B$205,S179)))</f>
        <v/>
      </c>
      <c r="C179" s="31" t="str">
        <f aca="false">IF(S179="","",IF(INDEX(Entities!$D$6:$D$205,S179)="","",INDEX(Entities!$D$6:$D$205,S179)))</f>
        <v/>
      </c>
      <c r="D179" s="32" t="str">
        <f aca="false">IF(S179="","",IF(INDEX(Entities!$I$6:$I$205,S179)="","",INDEX(Entities!$I$6:$I$205,S179)))</f>
        <v/>
      </c>
      <c r="E179" s="32" t="str">
        <f aca="false">IF(S179="","",IF(INDEX(Entities!$J$6:$J$205,S179)="","",INDEX(Entities!$J$6:$J$205,S179)))</f>
        <v/>
      </c>
      <c r="F179" s="32" t="str">
        <f aca="false">IF(S179="","",IF(INDEX(Entities!$K$6:$K$205,S179)="","",INDEX(Entities!$K$6:$K$205,S179)))</f>
        <v/>
      </c>
      <c r="G179" s="32" t="str">
        <f aca="false">IF(S179="","",IF(INDEX(Entities!$L$6:$L$205,S179)="","",INDEX(Entities!$L$6:$L$205,S179)))</f>
        <v/>
      </c>
      <c r="H179" s="32" t="str">
        <f aca="false">IF(S179="","",IF(INDEX(Entities!$M$6:$M$205,S179)="","",INDEX(Entities!$M$6:$M$205,S179)))</f>
        <v/>
      </c>
      <c r="I179" s="32" t="str">
        <f aca="false">IF(S179="","",IF(INDEX(Entities!$N$6:$N$205,S179)="","",INDEX(Entities!$N$6:$N$205,S179)))</f>
        <v/>
      </c>
      <c r="J179" s="32" t="str">
        <f aca="false">IF(S179="","",IF(INDEX(Entities!$O$6:$O$205,S179)="","",INDEX(Entities!$O$6:$O$205,S179)))</f>
        <v/>
      </c>
      <c r="K179" s="32" t="str">
        <f aca="false">IF(S179="","",IF(INDEX(Entities!$P$6:$P$205,S179)="","",INDEX(Entities!$P$6:$P$205,S179)))</f>
        <v/>
      </c>
      <c r="L179" s="32" t="str">
        <f aca="false">IF(S179="","",IF(INDEX(Entities!$Q$6:$Q$205,S179)="","",INDEX(Entities!$Q$6:$Q$205,S179)))</f>
        <v/>
      </c>
      <c r="M179" s="32" t="str">
        <f aca="false">IF(S179="","",IF(INDEX(Entities!$R$6:$R$205,S179)="","",INDEX(Entities!$R$6:$R$205,S179)))</f>
        <v/>
      </c>
      <c r="N179" s="32" t="str">
        <f aca="false">IF(S179="","",IF(INDEX(Entities!$S$6:$S$205,S179)="","",INDEX(Entities!$S$6:$S$205,S179)))</f>
        <v/>
      </c>
      <c r="O179" s="32" t="str">
        <f aca="false">IF(S179="","",IF(INDEX(Entities!$T$6:$T$205,S179)="","",INDEX(Entities!$T$6:$T$205,S179)))</f>
        <v/>
      </c>
      <c r="P179" s="32" t="str">
        <f aca="false">IF(S179="","",IF(INDEX(Entities!$U$6:$U$205,S179)="","",INDEX(Entities!$U$6:$U$205,S179)))</f>
        <v/>
      </c>
      <c r="Q179" s="31" t="str">
        <f aca="false">IF(S179="","",IF(INDEX(Entities!$V$6:$V$205,S179)="","",INDEX(Entities!$V$6:$V$205,S179)))</f>
        <v/>
      </c>
      <c r="R179" s="0" t="str">
        <f aca="false">IFERROR(SMALL(Entities!$AR$6:$AR$205,174),"")</f>
        <v/>
      </c>
      <c r="S179" s="0" t="str">
        <f aca="false">IF(R179="","",MATCH(R179,Entities!$AR$6:$AR$205,0))</f>
        <v/>
      </c>
    </row>
    <row r="180" customFormat="false" ht="15" hidden="false" customHeight="false" outlineLevel="0" collapsed="false">
      <c r="A180" s="31" t="str">
        <f aca="false">IF(S180="","",IF(INDEX(Entities!$C$6:$C$205,S180)="","",INDEX(Entities!$C$6:$C$205,S180)))</f>
        <v/>
      </c>
      <c r="B180" s="31" t="str">
        <f aca="false">IF(S180="","",IF(INDEX(Entities!$B$6:$B$205,S180)="","",INDEX(Entities!$B$6:$B$205,S180)))</f>
        <v/>
      </c>
      <c r="C180" s="31" t="str">
        <f aca="false">IF(S180="","",IF(INDEX(Entities!$D$6:$D$205,S180)="","",INDEX(Entities!$D$6:$D$205,S180)))</f>
        <v/>
      </c>
      <c r="D180" s="32" t="str">
        <f aca="false">IF(S180="","",IF(INDEX(Entities!$I$6:$I$205,S180)="","",INDEX(Entities!$I$6:$I$205,S180)))</f>
        <v/>
      </c>
      <c r="E180" s="32" t="str">
        <f aca="false">IF(S180="","",IF(INDEX(Entities!$J$6:$J$205,S180)="","",INDEX(Entities!$J$6:$J$205,S180)))</f>
        <v/>
      </c>
      <c r="F180" s="32" t="str">
        <f aca="false">IF(S180="","",IF(INDEX(Entities!$K$6:$K$205,S180)="","",INDEX(Entities!$K$6:$K$205,S180)))</f>
        <v/>
      </c>
      <c r="G180" s="32" t="str">
        <f aca="false">IF(S180="","",IF(INDEX(Entities!$L$6:$L$205,S180)="","",INDEX(Entities!$L$6:$L$205,S180)))</f>
        <v/>
      </c>
      <c r="H180" s="32" t="str">
        <f aca="false">IF(S180="","",IF(INDEX(Entities!$M$6:$M$205,S180)="","",INDEX(Entities!$M$6:$M$205,S180)))</f>
        <v/>
      </c>
      <c r="I180" s="32" t="str">
        <f aca="false">IF(S180="","",IF(INDEX(Entities!$N$6:$N$205,S180)="","",INDEX(Entities!$N$6:$N$205,S180)))</f>
        <v/>
      </c>
      <c r="J180" s="32" t="str">
        <f aca="false">IF(S180="","",IF(INDEX(Entities!$O$6:$O$205,S180)="","",INDEX(Entities!$O$6:$O$205,S180)))</f>
        <v/>
      </c>
      <c r="K180" s="32" t="str">
        <f aca="false">IF(S180="","",IF(INDEX(Entities!$P$6:$P$205,S180)="","",INDEX(Entities!$P$6:$P$205,S180)))</f>
        <v/>
      </c>
      <c r="L180" s="32" t="str">
        <f aca="false">IF(S180="","",IF(INDEX(Entities!$Q$6:$Q$205,S180)="","",INDEX(Entities!$Q$6:$Q$205,S180)))</f>
        <v/>
      </c>
      <c r="M180" s="32" t="str">
        <f aca="false">IF(S180="","",IF(INDEX(Entities!$R$6:$R$205,S180)="","",INDEX(Entities!$R$6:$R$205,S180)))</f>
        <v/>
      </c>
      <c r="N180" s="32" t="str">
        <f aca="false">IF(S180="","",IF(INDEX(Entities!$S$6:$S$205,S180)="","",INDEX(Entities!$S$6:$S$205,S180)))</f>
        <v/>
      </c>
      <c r="O180" s="32" t="str">
        <f aca="false">IF(S180="","",IF(INDEX(Entities!$T$6:$T$205,S180)="","",INDEX(Entities!$T$6:$T$205,S180)))</f>
        <v/>
      </c>
      <c r="P180" s="32" t="str">
        <f aca="false">IF(S180="","",IF(INDEX(Entities!$U$6:$U$205,S180)="","",INDEX(Entities!$U$6:$U$205,S180)))</f>
        <v/>
      </c>
      <c r="Q180" s="31" t="str">
        <f aca="false">IF(S180="","",IF(INDEX(Entities!$V$6:$V$205,S180)="","",INDEX(Entities!$V$6:$V$205,S180)))</f>
        <v/>
      </c>
      <c r="R180" s="0" t="str">
        <f aca="false">IFERROR(SMALL(Entities!$AR$6:$AR$205,175),"")</f>
        <v/>
      </c>
      <c r="S180" s="0" t="str">
        <f aca="false">IF(R180="","",MATCH(R180,Entities!$AR$6:$AR$205,0))</f>
        <v/>
      </c>
    </row>
    <row r="181" customFormat="false" ht="15" hidden="false" customHeight="false" outlineLevel="0" collapsed="false">
      <c r="A181" s="31" t="str">
        <f aca="false">IF(S181="","",IF(INDEX(Entities!$C$6:$C$205,S181)="","",INDEX(Entities!$C$6:$C$205,S181)))</f>
        <v/>
      </c>
      <c r="B181" s="31" t="str">
        <f aca="false">IF(S181="","",IF(INDEX(Entities!$B$6:$B$205,S181)="","",INDEX(Entities!$B$6:$B$205,S181)))</f>
        <v/>
      </c>
      <c r="C181" s="31" t="str">
        <f aca="false">IF(S181="","",IF(INDEX(Entities!$D$6:$D$205,S181)="","",INDEX(Entities!$D$6:$D$205,S181)))</f>
        <v/>
      </c>
      <c r="D181" s="32" t="str">
        <f aca="false">IF(S181="","",IF(INDEX(Entities!$I$6:$I$205,S181)="","",INDEX(Entities!$I$6:$I$205,S181)))</f>
        <v/>
      </c>
      <c r="E181" s="32" t="str">
        <f aca="false">IF(S181="","",IF(INDEX(Entities!$J$6:$J$205,S181)="","",INDEX(Entities!$J$6:$J$205,S181)))</f>
        <v/>
      </c>
      <c r="F181" s="32" t="str">
        <f aca="false">IF(S181="","",IF(INDEX(Entities!$K$6:$K$205,S181)="","",INDEX(Entities!$K$6:$K$205,S181)))</f>
        <v/>
      </c>
      <c r="G181" s="32" t="str">
        <f aca="false">IF(S181="","",IF(INDEX(Entities!$L$6:$L$205,S181)="","",INDEX(Entities!$L$6:$L$205,S181)))</f>
        <v/>
      </c>
      <c r="H181" s="32" t="str">
        <f aca="false">IF(S181="","",IF(INDEX(Entities!$M$6:$M$205,S181)="","",INDEX(Entities!$M$6:$M$205,S181)))</f>
        <v/>
      </c>
      <c r="I181" s="32" t="str">
        <f aca="false">IF(S181="","",IF(INDEX(Entities!$N$6:$N$205,S181)="","",INDEX(Entities!$N$6:$N$205,S181)))</f>
        <v/>
      </c>
      <c r="J181" s="32" t="str">
        <f aca="false">IF(S181="","",IF(INDEX(Entities!$O$6:$O$205,S181)="","",INDEX(Entities!$O$6:$O$205,S181)))</f>
        <v/>
      </c>
      <c r="K181" s="32" t="str">
        <f aca="false">IF(S181="","",IF(INDEX(Entities!$P$6:$P$205,S181)="","",INDEX(Entities!$P$6:$P$205,S181)))</f>
        <v/>
      </c>
      <c r="L181" s="32" t="str">
        <f aca="false">IF(S181="","",IF(INDEX(Entities!$Q$6:$Q$205,S181)="","",INDEX(Entities!$Q$6:$Q$205,S181)))</f>
        <v/>
      </c>
      <c r="M181" s="32" t="str">
        <f aca="false">IF(S181="","",IF(INDEX(Entities!$R$6:$R$205,S181)="","",INDEX(Entities!$R$6:$R$205,S181)))</f>
        <v/>
      </c>
      <c r="N181" s="32" t="str">
        <f aca="false">IF(S181="","",IF(INDEX(Entities!$S$6:$S$205,S181)="","",INDEX(Entities!$S$6:$S$205,S181)))</f>
        <v/>
      </c>
      <c r="O181" s="32" t="str">
        <f aca="false">IF(S181="","",IF(INDEX(Entities!$T$6:$T$205,S181)="","",INDEX(Entities!$T$6:$T$205,S181)))</f>
        <v/>
      </c>
      <c r="P181" s="32" t="str">
        <f aca="false">IF(S181="","",IF(INDEX(Entities!$U$6:$U$205,S181)="","",INDEX(Entities!$U$6:$U$205,S181)))</f>
        <v/>
      </c>
      <c r="Q181" s="31" t="str">
        <f aca="false">IF(S181="","",IF(INDEX(Entities!$V$6:$V$205,S181)="","",INDEX(Entities!$V$6:$V$205,S181)))</f>
        <v/>
      </c>
      <c r="R181" s="0" t="str">
        <f aca="false">IFERROR(SMALL(Entities!$AR$6:$AR$205,176),"")</f>
        <v/>
      </c>
      <c r="S181" s="0" t="str">
        <f aca="false">IF(R181="","",MATCH(R181,Entities!$AR$6:$AR$205,0))</f>
        <v/>
      </c>
    </row>
    <row r="182" customFormat="false" ht="15" hidden="false" customHeight="false" outlineLevel="0" collapsed="false">
      <c r="A182" s="31" t="str">
        <f aca="false">IF(S182="","",IF(INDEX(Entities!$C$6:$C$205,S182)="","",INDEX(Entities!$C$6:$C$205,S182)))</f>
        <v/>
      </c>
      <c r="B182" s="31" t="str">
        <f aca="false">IF(S182="","",IF(INDEX(Entities!$B$6:$B$205,S182)="","",INDEX(Entities!$B$6:$B$205,S182)))</f>
        <v/>
      </c>
      <c r="C182" s="31" t="str">
        <f aca="false">IF(S182="","",IF(INDEX(Entities!$D$6:$D$205,S182)="","",INDEX(Entities!$D$6:$D$205,S182)))</f>
        <v/>
      </c>
      <c r="D182" s="32" t="str">
        <f aca="false">IF(S182="","",IF(INDEX(Entities!$I$6:$I$205,S182)="","",INDEX(Entities!$I$6:$I$205,S182)))</f>
        <v/>
      </c>
      <c r="E182" s="32" t="str">
        <f aca="false">IF(S182="","",IF(INDEX(Entities!$J$6:$J$205,S182)="","",INDEX(Entities!$J$6:$J$205,S182)))</f>
        <v/>
      </c>
      <c r="F182" s="32" t="str">
        <f aca="false">IF(S182="","",IF(INDEX(Entities!$K$6:$K$205,S182)="","",INDEX(Entities!$K$6:$K$205,S182)))</f>
        <v/>
      </c>
      <c r="G182" s="32" t="str">
        <f aca="false">IF(S182="","",IF(INDEX(Entities!$L$6:$L$205,S182)="","",INDEX(Entities!$L$6:$L$205,S182)))</f>
        <v/>
      </c>
      <c r="H182" s="32" t="str">
        <f aca="false">IF(S182="","",IF(INDEX(Entities!$M$6:$M$205,S182)="","",INDEX(Entities!$M$6:$M$205,S182)))</f>
        <v/>
      </c>
      <c r="I182" s="32" t="str">
        <f aca="false">IF(S182="","",IF(INDEX(Entities!$N$6:$N$205,S182)="","",INDEX(Entities!$N$6:$N$205,S182)))</f>
        <v/>
      </c>
      <c r="J182" s="32" t="str">
        <f aca="false">IF(S182="","",IF(INDEX(Entities!$O$6:$O$205,S182)="","",INDEX(Entities!$O$6:$O$205,S182)))</f>
        <v/>
      </c>
      <c r="K182" s="32" t="str">
        <f aca="false">IF(S182="","",IF(INDEX(Entities!$P$6:$P$205,S182)="","",INDEX(Entities!$P$6:$P$205,S182)))</f>
        <v/>
      </c>
      <c r="L182" s="32" t="str">
        <f aca="false">IF(S182="","",IF(INDEX(Entities!$Q$6:$Q$205,S182)="","",INDEX(Entities!$Q$6:$Q$205,S182)))</f>
        <v/>
      </c>
      <c r="M182" s="32" t="str">
        <f aca="false">IF(S182="","",IF(INDEX(Entities!$R$6:$R$205,S182)="","",INDEX(Entities!$R$6:$R$205,S182)))</f>
        <v/>
      </c>
      <c r="N182" s="32" t="str">
        <f aca="false">IF(S182="","",IF(INDEX(Entities!$S$6:$S$205,S182)="","",INDEX(Entities!$S$6:$S$205,S182)))</f>
        <v/>
      </c>
      <c r="O182" s="32" t="str">
        <f aca="false">IF(S182="","",IF(INDEX(Entities!$T$6:$T$205,S182)="","",INDEX(Entities!$T$6:$T$205,S182)))</f>
        <v/>
      </c>
      <c r="P182" s="32" t="str">
        <f aca="false">IF(S182="","",IF(INDEX(Entities!$U$6:$U$205,S182)="","",INDEX(Entities!$U$6:$U$205,S182)))</f>
        <v/>
      </c>
      <c r="Q182" s="31" t="str">
        <f aca="false">IF(S182="","",IF(INDEX(Entities!$V$6:$V$205,S182)="","",INDEX(Entities!$V$6:$V$205,S182)))</f>
        <v/>
      </c>
      <c r="R182" s="0" t="str">
        <f aca="false">IFERROR(SMALL(Entities!$AR$6:$AR$205,177),"")</f>
        <v/>
      </c>
      <c r="S182" s="0" t="str">
        <f aca="false">IF(R182="","",MATCH(R182,Entities!$AR$6:$AR$205,0))</f>
        <v/>
      </c>
    </row>
    <row r="183" customFormat="false" ht="15" hidden="false" customHeight="false" outlineLevel="0" collapsed="false">
      <c r="A183" s="31" t="str">
        <f aca="false">IF(S183="","",IF(INDEX(Entities!$C$6:$C$205,S183)="","",INDEX(Entities!$C$6:$C$205,S183)))</f>
        <v/>
      </c>
      <c r="B183" s="31" t="str">
        <f aca="false">IF(S183="","",IF(INDEX(Entities!$B$6:$B$205,S183)="","",INDEX(Entities!$B$6:$B$205,S183)))</f>
        <v/>
      </c>
      <c r="C183" s="31" t="str">
        <f aca="false">IF(S183="","",IF(INDEX(Entities!$D$6:$D$205,S183)="","",INDEX(Entities!$D$6:$D$205,S183)))</f>
        <v/>
      </c>
      <c r="D183" s="32" t="str">
        <f aca="false">IF(S183="","",IF(INDEX(Entities!$I$6:$I$205,S183)="","",INDEX(Entities!$I$6:$I$205,S183)))</f>
        <v/>
      </c>
      <c r="E183" s="32" t="str">
        <f aca="false">IF(S183="","",IF(INDEX(Entities!$J$6:$J$205,S183)="","",INDEX(Entities!$J$6:$J$205,S183)))</f>
        <v/>
      </c>
      <c r="F183" s="32" t="str">
        <f aca="false">IF(S183="","",IF(INDEX(Entities!$K$6:$K$205,S183)="","",INDEX(Entities!$K$6:$K$205,S183)))</f>
        <v/>
      </c>
      <c r="G183" s="32" t="str">
        <f aca="false">IF(S183="","",IF(INDEX(Entities!$L$6:$L$205,S183)="","",INDEX(Entities!$L$6:$L$205,S183)))</f>
        <v/>
      </c>
      <c r="H183" s="32" t="str">
        <f aca="false">IF(S183="","",IF(INDEX(Entities!$M$6:$M$205,S183)="","",INDEX(Entities!$M$6:$M$205,S183)))</f>
        <v/>
      </c>
      <c r="I183" s="32" t="str">
        <f aca="false">IF(S183="","",IF(INDEX(Entities!$N$6:$N$205,S183)="","",INDEX(Entities!$N$6:$N$205,S183)))</f>
        <v/>
      </c>
      <c r="J183" s="32" t="str">
        <f aca="false">IF(S183="","",IF(INDEX(Entities!$O$6:$O$205,S183)="","",INDEX(Entities!$O$6:$O$205,S183)))</f>
        <v/>
      </c>
      <c r="K183" s="32" t="str">
        <f aca="false">IF(S183="","",IF(INDEX(Entities!$P$6:$P$205,S183)="","",INDEX(Entities!$P$6:$P$205,S183)))</f>
        <v/>
      </c>
      <c r="L183" s="32" t="str">
        <f aca="false">IF(S183="","",IF(INDEX(Entities!$Q$6:$Q$205,S183)="","",INDEX(Entities!$Q$6:$Q$205,S183)))</f>
        <v/>
      </c>
      <c r="M183" s="32" t="str">
        <f aca="false">IF(S183="","",IF(INDEX(Entities!$R$6:$R$205,S183)="","",INDEX(Entities!$R$6:$R$205,S183)))</f>
        <v/>
      </c>
      <c r="N183" s="32" t="str">
        <f aca="false">IF(S183="","",IF(INDEX(Entities!$S$6:$S$205,S183)="","",INDEX(Entities!$S$6:$S$205,S183)))</f>
        <v/>
      </c>
      <c r="O183" s="32" t="str">
        <f aca="false">IF(S183="","",IF(INDEX(Entities!$T$6:$T$205,S183)="","",INDEX(Entities!$T$6:$T$205,S183)))</f>
        <v/>
      </c>
      <c r="P183" s="32" t="str">
        <f aca="false">IF(S183="","",IF(INDEX(Entities!$U$6:$U$205,S183)="","",INDEX(Entities!$U$6:$U$205,S183)))</f>
        <v/>
      </c>
      <c r="Q183" s="31" t="str">
        <f aca="false">IF(S183="","",IF(INDEX(Entities!$V$6:$V$205,S183)="","",INDEX(Entities!$V$6:$V$205,S183)))</f>
        <v/>
      </c>
      <c r="R183" s="0" t="str">
        <f aca="false">IFERROR(SMALL(Entities!$AR$6:$AR$205,178),"")</f>
        <v/>
      </c>
      <c r="S183" s="0" t="str">
        <f aca="false">IF(R183="","",MATCH(R183,Entities!$AR$6:$AR$205,0))</f>
        <v/>
      </c>
    </row>
    <row r="184" customFormat="false" ht="15" hidden="false" customHeight="false" outlineLevel="0" collapsed="false">
      <c r="A184" s="31" t="str">
        <f aca="false">IF(S184="","",IF(INDEX(Entities!$C$6:$C$205,S184)="","",INDEX(Entities!$C$6:$C$205,S184)))</f>
        <v/>
      </c>
      <c r="B184" s="31" t="str">
        <f aca="false">IF(S184="","",IF(INDEX(Entities!$B$6:$B$205,S184)="","",INDEX(Entities!$B$6:$B$205,S184)))</f>
        <v/>
      </c>
      <c r="C184" s="31" t="str">
        <f aca="false">IF(S184="","",IF(INDEX(Entities!$D$6:$D$205,S184)="","",INDEX(Entities!$D$6:$D$205,S184)))</f>
        <v/>
      </c>
      <c r="D184" s="32" t="str">
        <f aca="false">IF(S184="","",IF(INDEX(Entities!$I$6:$I$205,S184)="","",INDEX(Entities!$I$6:$I$205,S184)))</f>
        <v/>
      </c>
      <c r="E184" s="32" t="str">
        <f aca="false">IF(S184="","",IF(INDEX(Entities!$J$6:$J$205,S184)="","",INDEX(Entities!$J$6:$J$205,S184)))</f>
        <v/>
      </c>
      <c r="F184" s="32" t="str">
        <f aca="false">IF(S184="","",IF(INDEX(Entities!$K$6:$K$205,S184)="","",INDEX(Entities!$K$6:$K$205,S184)))</f>
        <v/>
      </c>
      <c r="G184" s="32" t="str">
        <f aca="false">IF(S184="","",IF(INDEX(Entities!$L$6:$L$205,S184)="","",INDEX(Entities!$L$6:$L$205,S184)))</f>
        <v/>
      </c>
      <c r="H184" s="32" t="str">
        <f aca="false">IF(S184="","",IF(INDEX(Entities!$M$6:$M$205,S184)="","",INDEX(Entities!$M$6:$M$205,S184)))</f>
        <v/>
      </c>
      <c r="I184" s="32" t="str">
        <f aca="false">IF(S184="","",IF(INDEX(Entities!$N$6:$N$205,S184)="","",INDEX(Entities!$N$6:$N$205,S184)))</f>
        <v/>
      </c>
      <c r="J184" s="32" t="str">
        <f aca="false">IF(S184="","",IF(INDEX(Entities!$O$6:$O$205,S184)="","",INDEX(Entities!$O$6:$O$205,S184)))</f>
        <v/>
      </c>
      <c r="K184" s="32" t="str">
        <f aca="false">IF(S184="","",IF(INDEX(Entities!$P$6:$P$205,S184)="","",INDEX(Entities!$P$6:$P$205,S184)))</f>
        <v/>
      </c>
      <c r="L184" s="32" t="str">
        <f aca="false">IF(S184="","",IF(INDEX(Entities!$Q$6:$Q$205,S184)="","",INDEX(Entities!$Q$6:$Q$205,S184)))</f>
        <v/>
      </c>
      <c r="M184" s="32" t="str">
        <f aca="false">IF(S184="","",IF(INDEX(Entities!$R$6:$R$205,S184)="","",INDEX(Entities!$R$6:$R$205,S184)))</f>
        <v/>
      </c>
      <c r="N184" s="32" t="str">
        <f aca="false">IF(S184="","",IF(INDEX(Entities!$S$6:$S$205,S184)="","",INDEX(Entities!$S$6:$S$205,S184)))</f>
        <v/>
      </c>
      <c r="O184" s="32" t="str">
        <f aca="false">IF(S184="","",IF(INDEX(Entities!$T$6:$T$205,S184)="","",INDEX(Entities!$T$6:$T$205,S184)))</f>
        <v/>
      </c>
      <c r="P184" s="32" t="str">
        <f aca="false">IF(S184="","",IF(INDEX(Entities!$U$6:$U$205,S184)="","",INDEX(Entities!$U$6:$U$205,S184)))</f>
        <v/>
      </c>
      <c r="Q184" s="31" t="str">
        <f aca="false">IF(S184="","",IF(INDEX(Entities!$V$6:$V$205,S184)="","",INDEX(Entities!$V$6:$V$205,S184)))</f>
        <v/>
      </c>
      <c r="R184" s="0" t="str">
        <f aca="false">IFERROR(SMALL(Entities!$AR$6:$AR$205,179),"")</f>
        <v/>
      </c>
      <c r="S184" s="0" t="str">
        <f aca="false">IF(R184="","",MATCH(R184,Entities!$AR$6:$AR$205,0))</f>
        <v/>
      </c>
    </row>
    <row r="185" customFormat="false" ht="15" hidden="false" customHeight="false" outlineLevel="0" collapsed="false">
      <c r="A185" s="31" t="str">
        <f aca="false">IF(S185="","",IF(INDEX(Entities!$C$6:$C$205,S185)="","",INDEX(Entities!$C$6:$C$205,S185)))</f>
        <v/>
      </c>
      <c r="B185" s="31" t="str">
        <f aca="false">IF(S185="","",IF(INDEX(Entities!$B$6:$B$205,S185)="","",INDEX(Entities!$B$6:$B$205,S185)))</f>
        <v/>
      </c>
      <c r="C185" s="31" t="str">
        <f aca="false">IF(S185="","",IF(INDEX(Entities!$D$6:$D$205,S185)="","",INDEX(Entities!$D$6:$D$205,S185)))</f>
        <v/>
      </c>
      <c r="D185" s="32" t="str">
        <f aca="false">IF(S185="","",IF(INDEX(Entities!$I$6:$I$205,S185)="","",INDEX(Entities!$I$6:$I$205,S185)))</f>
        <v/>
      </c>
      <c r="E185" s="32" t="str">
        <f aca="false">IF(S185="","",IF(INDEX(Entities!$J$6:$J$205,S185)="","",INDEX(Entities!$J$6:$J$205,S185)))</f>
        <v/>
      </c>
      <c r="F185" s="32" t="str">
        <f aca="false">IF(S185="","",IF(INDEX(Entities!$K$6:$K$205,S185)="","",INDEX(Entities!$K$6:$K$205,S185)))</f>
        <v/>
      </c>
      <c r="G185" s="32" t="str">
        <f aca="false">IF(S185="","",IF(INDEX(Entities!$L$6:$L$205,S185)="","",INDEX(Entities!$L$6:$L$205,S185)))</f>
        <v/>
      </c>
      <c r="H185" s="32" t="str">
        <f aca="false">IF(S185="","",IF(INDEX(Entities!$M$6:$M$205,S185)="","",INDEX(Entities!$M$6:$M$205,S185)))</f>
        <v/>
      </c>
      <c r="I185" s="32" t="str">
        <f aca="false">IF(S185="","",IF(INDEX(Entities!$N$6:$N$205,S185)="","",INDEX(Entities!$N$6:$N$205,S185)))</f>
        <v/>
      </c>
      <c r="J185" s="32" t="str">
        <f aca="false">IF(S185="","",IF(INDEX(Entities!$O$6:$O$205,S185)="","",INDEX(Entities!$O$6:$O$205,S185)))</f>
        <v/>
      </c>
      <c r="K185" s="32" t="str">
        <f aca="false">IF(S185="","",IF(INDEX(Entities!$P$6:$P$205,S185)="","",INDEX(Entities!$P$6:$P$205,S185)))</f>
        <v/>
      </c>
      <c r="L185" s="32" t="str">
        <f aca="false">IF(S185="","",IF(INDEX(Entities!$Q$6:$Q$205,S185)="","",INDEX(Entities!$Q$6:$Q$205,S185)))</f>
        <v/>
      </c>
      <c r="M185" s="32" t="str">
        <f aca="false">IF(S185="","",IF(INDEX(Entities!$R$6:$R$205,S185)="","",INDEX(Entities!$R$6:$R$205,S185)))</f>
        <v/>
      </c>
      <c r="N185" s="32" t="str">
        <f aca="false">IF(S185="","",IF(INDEX(Entities!$S$6:$S$205,S185)="","",INDEX(Entities!$S$6:$S$205,S185)))</f>
        <v/>
      </c>
      <c r="O185" s="32" t="str">
        <f aca="false">IF(S185="","",IF(INDEX(Entities!$T$6:$T$205,S185)="","",INDEX(Entities!$T$6:$T$205,S185)))</f>
        <v/>
      </c>
      <c r="P185" s="32" t="str">
        <f aca="false">IF(S185="","",IF(INDEX(Entities!$U$6:$U$205,S185)="","",INDEX(Entities!$U$6:$U$205,S185)))</f>
        <v/>
      </c>
      <c r="Q185" s="31" t="str">
        <f aca="false">IF(S185="","",IF(INDEX(Entities!$V$6:$V$205,S185)="","",INDEX(Entities!$V$6:$V$205,S185)))</f>
        <v/>
      </c>
      <c r="R185" s="0" t="str">
        <f aca="false">IFERROR(SMALL(Entities!$AR$6:$AR$205,180),"")</f>
        <v/>
      </c>
      <c r="S185" s="0" t="str">
        <f aca="false">IF(R185="","",MATCH(R185,Entities!$AR$6:$AR$205,0))</f>
        <v/>
      </c>
    </row>
    <row r="186" customFormat="false" ht="15" hidden="false" customHeight="false" outlineLevel="0" collapsed="false">
      <c r="A186" s="31" t="str">
        <f aca="false">IF(S186="","",IF(INDEX(Entities!$C$6:$C$205,S186)="","",INDEX(Entities!$C$6:$C$205,S186)))</f>
        <v/>
      </c>
      <c r="B186" s="31" t="str">
        <f aca="false">IF(S186="","",IF(INDEX(Entities!$B$6:$B$205,S186)="","",INDEX(Entities!$B$6:$B$205,S186)))</f>
        <v/>
      </c>
      <c r="C186" s="31" t="str">
        <f aca="false">IF(S186="","",IF(INDEX(Entities!$D$6:$D$205,S186)="","",INDEX(Entities!$D$6:$D$205,S186)))</f>
        <v/>
      </c>
      <c r="D186" s="32" t="str">
        <f aca="false">IF(S186="","",IF(INDEX(Entities!$I$6:$I$205,S186)="","",INDEX(Entities!$I$6:$I$205,S186)))</f>
        <v/>
      </c>
      <c r="E186" s="32" t="str">
        <f aca="false">IF(S186="","",IF(INDEX(Entities!$J$6:$J$205,S186)="","",INDEX(Entities!$J$6:$J$205,S186)))</f>
        <v/>
      </c>
      <c r="F186" s="32" t="str">
        <f aca="false">IF(S186="","",IF(INDEX(Entities!$K$6:$K$205,S186)="","",INDEX(Entities!$K$6:$K$205,S186)))</f>
        <v/>
      </c>
      <c r="G186" s="32" t="str">
        <f aca="false">IF(S186="","",IF(INDEX(Entities!$L$6:$L$205,S186)="","",INDEX(Entities!$L$6:$L$205,S186)))</f>
        <v/>
      </c>
      <c r="H186" s="32" t="str">
        <f aca="false">IF(S186="","",IF(INDEX(Entities!$M$6:$M$205,S186)="","",INDEX(Entities!$M$6:$M$205,S186)))</f>
        <v/>
      </c>
      <c r="I186" s="32" t="str">
        <f aca="false">IF(S186="","",IF(INDEX(Entities!$N$6:$N$205,S186)="","",INDEX(Entities!$N$6:$N$205,S186)))</f>
        <v/>
      </c>
      <c r="J186" s="32" t="str">
        <f aca="false">IF(S186="","",IF(INDEX(Entities!$O$6:$O$205,S186)="","",INDEX(Entities!$O$6:$O$205,S186)))</f>
        <v/>
      </c>
      <c r="K186" s="32" t="str">
        <f aca="false">IF(S186="","",IF(INDEX(Entities!$P$6:$P$205,S186)="","",INDEX(Entities!$P$6:$P$205,S186)))</f>
        <v/>
      </c>
      <c r="L186" s="32" t="str">
        <f aca="false">IF(S186="","",IF(INDEX(Entities!$Q$6:$Q$205,S186)="","",INDEX(Entities!$Q$6:$Q$205,S186)))</f>
        <v/>
      </c>
      <c r="M186" s="32" t="str">
        <f aca="false">IF(S186="","",IF(INDEX(Entities!$R$6:$R$205,S186)="","",INDEX(Entities!$R$6:$R$205,S186)))</f>
        <v/>
      </c>
      <c r="N186" s="32" t="str">
        <f aca="false">IF(S186="","",IF(INDEX(Entities!$S$6:$S$205,S186)="","",INDEX(Entities!$S$6:$S$205,S186)))</f>
        <v/>
      </c>
      <c r="O186" s="32" t="str">
        <f aca="false">IF(S186="","",IF(INDEX(Entities!$T$6:$T$205,S186)="","",INDEX(Entities!$T$6:$T$205,S186)))</f>
        <v/>
      </c>
      <c r="P186" s="32" t="str">
        <f aca="false">IF(S186="","",IF(INDEX(Entities!$U$6:$U$205,S186)="","",INDEX(Entities!$U$6:$U$205,S186)))</f>
        <v/>
      </c>
      <c r="Q186" s="31" t="str">
        <f aca="false">IF(S186="","",IF(INDEX(Entities!$V$6:$V$205,S186)="","",INDEX(Entities!$V$6:$V$205,S186)))</f>
        <v/>
      </c>
      <c r="R186" s="0" t="str">
        <f aca="false">IFERROR(SMALL(Entities!$AR$6:$AR$205,181),"")</f>
        <v/>
      </c>
      <c r="S186" s="0" t="str">
        <f aca="false">IF(R186="","",MATCH(R186,Entities!$AR$6:$AR$205,0))</f>
        <v/>
      </c>
    </row>
    <row r="187" customFormat="false" ht="15" hidden="false" customHeight="false" outlineLevel="0" collapsed="false">
      <c r="A187" s="31" t="str">
        <f aca="false">IF(S187="","",IF(INDEX(Entities!$C$6:$C$205,S187)="","",INDEX(Entities!$C$6:$C$205,S187)))</f>
        <v/>
      </c>
      <c r="B187" s="31" t="str">
        <f aca="false">IF(S187="","",IF(INDEX(Entities!$B$6:$B$205,S187)="","",INDEX(Entities!$B$6:$B$205,S187)))</f>
        <v/>
      </c>
      <c r="C187" s="31" t="str">
        <f aca="false">IF(S187="","",IF(INDEX(Entities!$D$6:$D$205,S187)="","",INDEX(Entities!$D$6:$D$205,S187)))</f>
        <v/>
      </c>
      <c r="D187" s="32" t="str">
        <f aca="false">IF(S187="","",IF(INDEX(Entities!$I$6:$I$205,S187)="","",INDEX(Entities!$I$6:$I$205,S187)))</f>
        <v/>
      </c>
      <c r="E187" s="32" t="str">
        <f aca="false">IF(S187="","",IF(INDEX(Entities!$J$6:$J$205,S187)="","",INDEX(Entities!$J$6:$J$205,S187)))</f>
        <v/>
      </c>
      <c r="F187" s="32" t="str">
        <f aca="false">IF(S187="","",IF(INDEX(Entities!$K$6:$K$205,S187)="","",INDEX(Entities!$K$6:$K$205,S187)))</f>
        <v/>
      </c>
      <c r="G187" s="32" t="str">
        <f aca="false">IF(S187="","",IF(INDEX(Entities!$L$6:$L$205,S187)="","",INDEX(Entities!$L$6:$L$205,S187)))</f>
        <v/>
      </c>
      <c r="H187" s="32" t="str">
        <f aca="false">IF(S187="","",IF(INDEX(Entities!$M$6:$M$205,S187)="","",INDEX(Entities!$M$6:$M$205,S187)))</f>
        <v/>
      </c>
      <c r="I187" s="32" t="str">
        <f aca="false">IF(S187="","",IF(INDEX(Entities!$N$6:$N$205,S187)="","",INDEX(Entities!$N$6:$N$205,S187)))</f>
        <v/>
      </c>
      <c r="J187" s="32" t="str">
        <f aca="false">IF(S187="","",IF(INDEX(Entities!$O$6:$O$205,S187)="","",INDEX(Entities!$O$6:$O$205,S187)))</f>
        <v/>
      </c>
      <c r="K187" s="32" t="str">
        <f aca="false">IF(S187="","",IF(INDEX(Entities!$P$6:$P$205,S187)="","",INDEX(Entities!$P$6:$P$205,S187)))</f>
        <v/>
      </c>
      <c r="L187" s="32" t="str">
        <f aca="false">IF(S187="","",IF(INDEX(Entities!$Q$6:$Q$205,S187)="","",INDEX(Entities!$Q$6:$Q$205,S187)))</f>
        <v/>
      </c>
      <c r="M187" s="32" t="str">
        <f aca="false">IF(S187="","",IF(INDEX(Entities!$R$6:$R$205,S187)="","",INDEX(Entities!$R$6:$R$205,S187)))</f>
        <v/>
      </c>
      <c r="N187" s="32" t="str">
        <f aca="false">IF(S187="","",IF(INDEX(Entities!$S$6:$S$205,S187)="","",INDEX(Entities!$S$6:$S$205,S187)))</f>
        <v/>
      </c>
      <c r="O187" s="32" t="str">
        <f aca="false">IF(S187="","",IF(INDEX(Entities!$T$6:$T$205,S187)="","",INDEX(Entities!$T$6:$T$205,S187)))</f>
        <v/>
      </c>
      <c r="P187" s="32" t="str">
        <f aca="false">IF(S187="","",IF(INDEX(Entities!$U$6:$U$205,S187)="","",INDEX(Entities!$U$6:$U$205,S187)))</f>
        <v/>
      </c>
      <c r="Q187" s="31" t="str">
        <f aca="false">IF(S187="","",IF(INDEX(Entities!$V$6:$V$205,S187)="","",INDEX(Entities!$V$6:$V$205,S187)))</f>
        <v/>
      </c>
      <c r="R187" s="0" t="str">
        <f aca="false">IFERROR(SMALL(Entities!$AR$6:$AR$205,182),"")</f>
        <v/>
      </c>
      <c r="S187" s="0" t="str">
        <f aca="false">IF(R187="","",MATCH(R187,Entities!$AR$6:$AR$205,0))</f>
        <v/>
      </c>
    </row>
    <row r="188" customFormat="false" ht="15" hidden="false" customHeight="false" outlineLevel="0" collapsed="false">
      <c r="A188" s="31" t="str">
        <f aca="false">IF(S188="","",IF(INDEX(Entities!$C$6:$C$205,S188)="","",INDEX(Entities!$C$6:$C$205,S188)))</f>
        <v/>
      </c>
      <c r="B188" s="31" t="str">
        <f aca="false">IF(S188="","",IF(INDEX(Entities!$B$6:$B$205,S188)="","",INDEX(Entities!$B$6:$B$205,S188)))</f>
        <v/>
      </c>
      <c r="C188" s="31" t="str">
        <f aca="false">IF(S188="","",IF(INDEX(Entities!$D$6:$D$205,S188)="","",INDEX(Entities!$D$6:$D$205,S188)))</f>
        <v/>
      </c>
      <c r="D188" s="32" t="str">
        <f aca="false">IF(S188="","",IF(INDEX(Entities!$I$6:$I$205,S188)="","",INDEX(Entities!$I$6:$I$205,S188)))</f>
        <v/>
      </c>
      <c r="E188" s="32" t="str">
        <f aca="false">IF(S188="","",IF(INDEX(Entities!$J$6:$J$205,S188)="","",INDEX(Entities!$J$6:$J$205,S188)))</f>
        <v/>
      </c>
      <c r="F188" s="32" t="str">
        <f aca="false">IF(S188="","",IF(INDEX(Entities!$K$6:$K$205,S188)="","",INDEX(Entities!$K$6:$K$205,S188)))</f>
        <v/>
      </c>
      <c r="G188" s="32" t="str">
        <f aca="false">IF(S188="","",IF(INDEX(Entities!$L$6:$L$205,S188)="","",INDEX(Entities!$L$6:$L$205,S188)))</f>
        <v/>
      </c>
      <c r="H188" s="32" t="str">
        <f aca="false">IF(S188="","",IF(INDEX(Entities!$M$6:$M$205,S188)="","",INDEX(Entities!$M$6:$M$205,S188)))</f>
        <v/>
      </c>
      <c r="I188" s="32" t="str">
        <f aca="false">IF(S188="","",IF(INDEX(Entities!$N$6:$N$205,S188)="","",INDEX(Entities!$N$6:$N$205,S188)))</f>
        <v/>
      </c>
      <c r="J188" s="32" t="str">
        <f aca="false">IF(S188="","",IF(INDEX(Entities!$O$6:$O$205,S188)="","",INDEX(Entities!$O$6:$O$205,S188)))</f>
        <v/>
      </c>
      <c r="K188" s="32" t="str">
        <f aca="false">IF(S188="","",IF(INDEX(Entities!$P$6:$P$205,S188)="","",INDEX(Entities!$P$6:$P$205,S188)))</f>
        <v/>
      </c>
      <c r="L188" s="32" t="str">
        <f aca="false">IF(S188="","",IF(INDEX(Entities!$Q$6:$Q$205,S188)="","",INDEX(Entities!$Q$6:$Q$205,S188)))</f>
        <v/>
      </c>
      <c r="M188" s="32" t="str">
        <f aca="false">IF(S188="","",IF(INDEX(Entities!$R$6:$R$205,S188)="","",INDEX(Entities!$R$6:$R$205,S188)))</f>
        <v/>
      </c>
      <c r="N188" s="32" t="str">
        <f aca="false">IF(S188="","",IF(INDEX(Entities!$S$6:$S$205,S188)="","",INDEX(Entities!$S$6:$S$205,S188)))</f>
        <v/>
      </c>
      <c r="O188" s="32" t="str">
        <f aca="false">IF(S188="","",IF(INDEX(Entities!$T$6:$T$205,S188)="","",INDEX(Entities!$T$6:$T$205,S188)))</f>
        <v/>
      </c>
      <c r="P188" s="32" t="str">
        <f aca="false">IF(S188="","",IF(INDEX(Entities!$U$6:$U$205,S188)="","",INDEX(Entities!$U$6:$U$205,S188)))</f>
        <v/>
      </c>
      <c r="Q188" s="31" t="str">
        <f aca="false">IF(S188="","",IF(INDEX(Entities!$V$6:$V$205,S188)="","",INDEX(Entities!$V$6:$V$205,S188)))</f>
        <v/>
      </c>
      <c r="R188" s="0" t="str">
        <f aca="false">IFERROR(SMALL(Entities!$AR$6:$AR$205,183),"")</f>
        <v/>
      </c>
      <c r="S188" s="0" t="str">
        <f aca="false">IF(R188="","",MATCH(R188,Entities!$AR$6:$AR$205,0))</f>
        <v/>
      </c>
    </row>
    <row r="189" customFormat="false" ht="15" hidden="false" customHeight="false" outlineLevel="0" collapsed="false">
      <c r="A189" s="31" t="str">
        <f aca="false">IF(S189="","",IF(INDEX(Entities!$C$6:$C$205,S189)="","",INDEX(Entities!$C$6:$C$205,S189)))</f>
        <v/>
      </c>
      <c r="B189" s="31" t="str">
        <f aca="false">IF(S189="","",IF(INDEX(Entities!$B$6:$B$205,S189)="","",INDEX(Entities!$B$6:$B$205,S189)))</f>
        <v/>
      </c>
      <c r="C189" s="31" t="str">
        <f aca="false">IF(S189="","",IF(INDEX(Entities!$D$6:$D$205,S189)="","",INDEX(Entities!$D$6:$D$205,S189)))</f>
        <v/>
      </c>
      <c r="D189" s="32" t="str">
        <f aca="false">IF(S189="","",IF(INDEX(Entities!$I$6:$I$205,S189)="","",INDEX(Entities!$I$6:$I$205,S189)))</f>
        <v/>
      </c>
      <c r="E189" s="32" t="str">
        <f aca="false">IF(S189="","",IF(INDEX(Entities!$J$6:$J$205,S189)="","",INDEX(Entities!$J$6:$J$205,S189)))</f>
        <v/>
      </c>
      <c r="F189" s="32" t="str">
        <f aca="false">IF(S189="","",IF(INDEX(Entities!$K$6:$K$205,S189)="","",INDEX(Entities!$K$6:$K$205,S189)))</f>
        <v/>
      </c>
      <c r="G189" s="32" t="str">
        <f aca="false">IF(S189="","",IF(INDEX(Entities!$L$6:$L$205,S189)="","",INDEX(Entities!$L$6:$L$205,S189)))</f>
        <v/>
      </c>
      <c r="H189" s="32" t="str">
        <f aca="false">IF(S189="","",IF(INDEX(Entities!$M$6:$M$205,S189)="","",INDEX(Entities!$M$6:$M$205,S189)))</f>
        <v/>
      </c>
      <c r="I189" s="32" t="str">
        <f aca="false">IF(S189="","",IF(INDEX(Entities!$N$6:$N$205,S189)="","",INDEX(Entities!$N$6:$N$205,S189)))</f>
        <v/>
      </c>
      <c r="J189" s="32" t="str">
        <f aca="false">IF(S189="","",IF(INDEX(Entities!$O$6:$O$205,S189)="","",INDEX(Entities!$O$6:$O$205,S189)))</f>
        <v/>
      </c>
      <c r="K189" s="32" t="str">
        <f aca="false">IF(S189="","",IF(INDEX(Entities!$P$6:$P$205,S189)="","",INDEX(Entities!$P$6:$P$205,S189)))</f>
        <v/>
      </c>
      <c r="L189" s="32" t="str">
        <f aca="false">IF(S189="","",IF(INDEX(Entities!$Q$6:$Q$205,S189)="","",INDEX(Entities!$Q$6:$Q$205,S189)))</f>
        <v/>
      </c>
      <c r="M189" s="32" t="str">
        <f aca="false">IF(S189="","",IF(INDEX(Entities!$R$6:$R$205,S189)="","",INDEX(Entities!$R$6:$R$205,S189)))</f>
        <v/>
      </c>
      <c r="N189" s="32" t="str">
        <f aca="false">IF(S189="","",IF(INDEX(Entities!$S$6:$S$205,S189)="","",INDEX(Entities!$S$6:$S$205,S189)))</f>
        <v/>
      </c>
      <c r="O189" s="32" t="str">
        <f aca="false">IF(S189="","",IF(INDEX(Entities!$T$6:$T$205,S189)="","",INDEX(Entities!$T$6:$T$205,S189)))</f>
        <v/>
      </c>
      <c r="P189" s="32" t="str">
        <f aca="false">IF(S189="","",IF(INDEX(Entities!$U$6:$U$205,S189)="","",INDEX(Entities!$U$6:$U$205,S189)))</f>
        <v/>
      </c>
      <c r="Q189" s="31" t="str">
        <f aca="false">IF(S189="","",IF(INDEX(Entities!$V$6:$V$205,S189)="","",INDEX(Entities!$V$6:$V$205,S189)))</f>
        <v/>
      </c>
      <c r="R189" s="0" t="str">
        <f aca="false">IFERROR(SMALL(Entities!$AR$6:$AR$205,184),"")</f>
        <v/>
      </c>
      <c r="S189" s="0" t="str">
        <f aca="false">IF(R189="","",MATCH(R189,Entities!$AR$6:$AR$205,0))</f>
        <v/>
      </c>
    </row>
    <row r="190" customFormat="false" ht="15" hidden="false" customHeight="false" outlineLevel="0" collapsed="false">
      <c r="A190" s="31" t="str">
        <f aca="false">IF(S190="","",IF(INDEX(Entities!$C$6:$C$205,S190)="","",INDEX(Entities!$C$6:$C$205,S190)))</f>
        <v/>
      </c>
      <c r="B190" s="31" t="str">
        <f aca="false">IF(S190="","",IF(INDEX(Entities!$B$6:$B$205,S190)="","",INDEX(Entities!$B$6:$B$205,S190)))</f>
        <v/>
      </c>
      <c r="C190" s="31" t="str">
        <f aca="false">IF(S190="","",IF(INDEX(Entities!$D$6:$D$205,S190)="","",INDEX(Entities!$D$6:$D$205,S190)))</f>
        <v/>
      </c>
      <c r="D190" s="32" t="str">
        <f aca="false">IF(S190="","",IF(INDEX(Entities!$I$6:$I$205,S190)="","",INDEX(Entities!$I$6:$I$205,S190)))</f>
        <v/>
      </c>
      <c r="E190" s="32" t="str">
        <f aca="false">IF(S190="","",IF(INDEX(Entities!$J$6:$J$205,S190)="","",INDEX(Entities!$J$6:$J$205,S190)))</f>
        <v/>
      </c>
      <c r="F190" s="32" t="str">
        <f aca="false">IF(S190="","",IF(INDEX(Entities!$K$6:$K$205,S190)="","",INDEX(Entities!$K$6:$K$205,S190)))</f>
        <v/>
      </c>
      <c r="G190" s="32" t="str">
        <f aca="false">IF(S190="","",IF(INDEX(Entities!$L$6:$L$205,S190)="","",INDEX(Entities!$L$6:$L$205,S190)))</f>
        <v/>
      </c>
      <c r="H190" s="32" t="str">
        <f aca="false">IF(S190="","",IF(INDEX(Entities!$M$6:$M$205,S190)="","",INDEX(Entities!$M$6:$M$205,S190)))</f>
        <v/>
      </c>
      <c r="I190" s="32" t="str">
        <f aca="false">IF(S190="","",IF(INDEX(Entities!$N$6:$N$205,S190)="","",INDEX(Entities!$N$6:$N$205,S190)))</f>
        <v/>
      </c>
      <c r="J190" s="32" t="str">
        <f aca="false">IF(S190="","",IF(INDEX(Entities!$O$6:$O$205,S190)="","",INDEX(Entities!$O$6:$O$205,S190)))</f>
        <v/>
      </c>
      <c r="K190" s="32" t="str">
        <f aca="false">IF(S190="","",IF(INDEX(Entities!$P$6:$P$205,S190)="","",INDEX(Entities!$P$6:$P$205,S190)))</f>
        <v/>
      </c>
      <c r="L190" s="32" t="str">
        <f aca="false">IF(S190="","",IF(INDEX(Entities!$Q$6:$Q$205,S190)="","",INDEX(Entities!$Q$6:$Q$205,S190)))</f>
        <v/>
      </c>
      <c r="M190" s="32" t="str">
        <f aca="false">IF(S190="","",IF(INDEX(Entities!$R$6:$R$205,S190)="","",INDEX(Entities!$R$6:$R$205,S190)))</f>
        <v/>
      </c>
      <c r="N190" s="32" t="str">
        <f aca="false">IF(S190="","",IF(INDEX(Entities!$S$6:$S$205,S190)="","",INDEX(Entities!$S$6:$S$205,S190)))</f>
        <v/>
      </c>
      <c r="O190" s="32" t="str">
        <f aca="false">IF(S190="","",IF(INDEX(Entities!$T$6:$T$205,S190)="","",INDEX(Entities!$T$6:$T$205,S190)))</f>
        <v/>
      </c>
      <c r="P190" s="32" t="str">
        <f aca="false">IF(S190="","",IF(INDEX(Entities!$U$6:$U$205,S190)="","",INDEX(Entities!$U$6:$U$205,S190)))</f>
        <v/>
      </c>
      <c r="Q190" s="31" t="str">
        <f aca="false">IF(S190="","",IF(INDEX(Entities!$V$6:$V$205,S190)="","",INDEX(Entities!$V$6:$V$205,S190)))</f>
        <v/>
      </c>
      <c r="R190" s="0" t="str">
        <f aca="false">IFERROR(SMALL(Entities!$AR$6:$AR$205,185),"")</f>
        <v/>
      </c>
      <c r="S190" s="0" t="str">
        <f aca="false">IF(R190="","",MATCH(R190,Entities!$AR$6:$AR$205,0))</f>
        <v/>
      </c>
    </row>
    <row r="191" customFormat="false" ht="15" hidden="false" customHeight="false" outlineLevel="0" collapsed="false">
      <c r="A191" s="31" t="str">
        <f aca="false">IF(S191="","",IF(INDEX(Entities!$C$6:$C$205,S191)="","",INDEX(Entities!$C$6:$C$205,S191)))</f>
        <v/>
      </c>
      <c r="B191" s="31" t="str">
        <f aca="false">IF(S191="","",IF(INDEX(Entities!$B$6:$B$205,S191)="","",INDEX(Entities!$B$6:$B$205,S191)))</f>
        <v/>
      </c>
      <c r="C191" s="31" t="str">
        <f aca="false">IF(S191="","",IF(INDEX(Entities!$D$6:$D$205,S191)="","",INDEX(Entities!$D$6:$D$205,S191)))</f>
        <v/>
      </c>
      <c r="D191" s="32" t="str">
        <f aca="false">IF(S191="","",IF(INDEX(Entities!$I$6:$I$205,S191)="","",INDEX(Entities!$I$6:$I$205,S191)))</f>
        <v/>
      </c>
      <c r="E191" s="32" t="str">
        <f aca="false">IF(S191="","",IF(INDEX(Entities!$J$6:$J$205,S191)="","",INDEX(Entities!$J$6:$J$205,S191)))</f>
        <v/>
      </c>
      <c r="F191" s="32" t="str">
        <f aca="false">IF(S191="","",IF(INDEX(Entities!$K$6:$K$205,S191)="","",INDEX(Entities!$K$6:$K$205,S191)))</f>
        <v/>
      </c>
      <c r="G191" s="32" t="str">
        <f aca="false">IF(S191="","",IF(INDEX(Entities!$L$6:$L$205,S191)="","",INDEX(Entities!$L$6:$L$205,S191)))</f>
        <v/>
      </c>
      <c r="H191" s="32" t="str">
        <f aca="false">IF(S191="","",IF(INDEX(Entities!$M$6:$M$205,S191)="","",INDEX(Entities!$M$6:$M$205,S191)))</f>
        <v/>
      </c>
      <c r="I191" s="32" t="str">
        <f aca="false">IF(S191="","",IF(INDEX(Entities!$N$6:$N$205,S191)="","",INDEX(Entities!$N$6:$N$205,S191)))</f>
        <v/>
      </c>
      <c r="J191" s="32" t="str">
        <f aca="false">IF(S191="","",IF(INDEX(Entities!$O$6:$O$205,S191)="","",INDEX(Entities!$O$6:$O$205,S191)))</f>
        <v/>
      </c>
      <c r="K191" s="32" t="str">
        <f aca="false">IF(S191="","",IF(INDEX(Entities!$P$6:$P$205,S191)="","",INDEX(Entities!$P$6:$P$205,S191)))</f>
        <v/>
      </c>
      <c r="L191" s="32" t="str">
        <f aca="false">IF(S191="","",IF(INDEX(Entities!$Q$6:$Q$205,S191)="","",INDEX(Entities!$Q$6:$Q$205,S191)))</f>
        <v/>
      </c>
      <c r="M191" s="32" t="str">
        <f aca="false">IF(S191="","",IF(INDEX(Entities!$R$6:$R$205,S191)="","",INDEX(Entities!$R$6:$R$205,S191)))</f>
        <v/>
      </c>
      <c r="N191" s="32" t="str">
        <f aca="false">IF(S191="","",IF(INDEX(Entities!$S$6:$S$205,S191)="","",INDEX(Entities!$S$6:$S$205,S191)))</f>
        <v/>
      </c>
      <c r="O191" s="32" t="str">
        <f aca="false">IF(S191="","",IF(INDEX(Entities!$T$6:$T$205,S191)="","",INDEX(Entities!$T$6:$T$205,S191)))</f>
        <v/>
      </c>
      <c r="P191" s="32" t="str">
        <f aca="false">IF(S191="","",IF(INDEX(Entities!$U$6:$U$205,S191)="","",INDEX(Entities!$U$6:$U$205,S191)))</f>
        <v/>
      </c>
      <c r="Q191" s="31" t="str">
        <f aca="false">IF(S191="","",IF(INDEX(Entities!$V$6:$V$205,S191)="","",INDEX(Entities!$V$6:$V$205,S191)))</f>
        <v/>
      </c>
      <c r="R191" s="0" t="str">
        <f aca="false">IFERROR(SMALL(Entities!$AR$6:$AR$205,186),"")</f>
        <v/>
      </c>
      <c r="S191" s="0" t="str">
        <f aca="false">IF(R191="","",MATCH(R191,Entities!$AR$6:$AR$205,0))</f>
        <v/>
      </c>
    </row>
    <row r="192" customFormat="false" ht="15" hidden="false" customHeight="false" outlineLevel="0" collapsed="false">
      <c r="A192" s="31" t="str">
        <f aca="false">IF(S192="","",IF(INDEX(Entities!$C$6:$C$205,S192)="","",INDEX(Entities!$C$6:$C$205,S192)))</f>
        <v/>
      </c>
      <c r="B192" s="31" t="str">
        <f aca="false">IF(S192="","",IF(INDEX(Entities!$B$6:$B$205,S192)="","",INDEX(Entities!$B$6:$B$205,S192)))</f>
        <v/>
      </c>
      <c r="C192" s="31" t="str">
        <f aca="false">IF(S192="","",IF(INDEX(Entities!$D$6:$D$205,S192)="","",INDEX(Entities!$D$6:$D$205,S192)))</f>
        <v/>
      </c>
      <c r="D192" s="32" t="str">
        <f aca="false">IF(S192="","",IF(INDEX(Entities!$I$6:$I$205,S192)="","",INDEX(Entities!$I$6:$I$205,S192)))</f>
        <v/>
      </c>
      <c r="E192" s="32" t="str">
        <f aca="false">IF(S192="","",IF(INDEX(Entities!$J$6:$J$205,S192)="","",INDEX(Entities!$J$6:$J$205,S192)))</f>
        <v/>
      </c>
      <c r="F192" s="32" t="str">
        <f aca="false">IF(S192="","",IF(INDEX(Entities!$K$6:$K$205,S192)="","",INDEX(Entities!$K$6:$K$205,S192)))</f>
        <v/>
      </c>
      <c r="G192" s="32" t="str">
        <f aca="false">IF(S192="","",IF(INDEX(Entities!$L$6:$L$205,S192)="","",INDEX(Entities!$L$6:$L$205,S192)))</f>
        <v/>
      </c>
      <c r="H192" s="32" t="str">
        <f aca="false">IF(S192="","",IF(INDEX(Entities!$M$6:$M$205,S192)="","",INDEX(Entities!$M$6:$M$205,S192)))</f>
        <v/>
      </c>
      <c r="I192" s="32" t="str">
        <f aca="false">IF(S192="","",IF(INDEX(Entities!$N$6:$N$205,S192)="","",INDEX(Entities!$N$6:$N$205,S192)))</f>
        <v/>
      </c>
      <c r="J192" s="32" t="str">
        <f aca="false">IF(S192="","",IF(INDEX(Entities!$O$6:$O$205,S192)="","",INDEX(Entities!$O$6:$O$205,S192)))</f>
        <v/>
      </c>
      <c r="K192" s="32" t="str">
        <f aca="false">IF(S192="","",IF(INDEX(Entities!$P$6:$P$205,S192)="","",INDEX(Entities!$P$6:$P$205,S192)))</f>
        <v/>
      </c>
      <c r="L192" s="32" t="str">
        <f aca="false">IF(S192="","",IF(INDEX(Entities!$Q$6:$Q$205,S192)="","",INDEX(Entities!$Q$6:$Q$205,S192)))</f>
        <v/>
      </c>
      <c r="M192" s="32" t="str">
        <f aca="false">IF(S192="","",IF(INDEX(Entities!$R$6:$R$205,S192)="","",INDEX(Entities!$R$6:$R$205,S192)))</f>
        <v/>
      </c>
      <c r="N192" s="32" t="str">
        <f aca="false">IF(S192="","",IF(INDEX(Entities!$S$6:$S$205,S192)="","",INDEX(Entities!$S$6:$S$205,S192)))</f>
        <v/>
      </c>
      <c r="O192" s="32" t="str">
        <f aca="false">IF(S192="","",IF(INDEX(Entities!$T$6:$T$205,S192)="","",INDEX(Entities!$T$6:$T$205,S192)))</f>
        <v/>
      </c>
      <c r="P192" s="32" t="str">
        <f aca="false">IF(S192="","",IF(INDEX(Entities!$U$6:$U$205,S192)="","",INDEX(Entities!$U$6:$U$205,S192)))</f>
        <v/>
      </c>
      <c r="Q192" s="31" t="str">
        <f aca="false">IF(S192="","",IF(INDEX(Entities!$V$6:$V$205,S192)="","",INDEX(Entities!$V$6:$V$205,S192)))</f>
        <v/>
      </c>
      <c r="R192" s="0" t="str">
        <f aca="false">IFERROR(SMALL(Entities!$AR$6:$AR$205,187),"")</f>
        <v/>
      </c>
      <c r="S192" s="0" t="str">
        <f aca="false">IF(R192="","",MATCH(R192,Entities!$AR$6:$AR$205,0))</f>
        <v/>
      </c>
    </row>
    <row r="193" customFormat="false" ht="15" hidden="false" customHeight="false" outlineLevel="0" collapsed="false">
      <c r="A193" s="31" t="str">
        <f aca="false">IF(S193="","",IF(INDEX(Entities!$C$6:$C$205,S193)="","",INDEX(Entities!$C$6:$C$205,S193)))</f>
        <v/>
      </c>
      <c r="B193" s="31" t="str">
        <f aca="false">IF(S193="","",IF(INDEX(Entities!$B$6:$B$205,S193)="","",INDEX(Entities!$B$6:$B$205,S193)))</f>
        <v/>
      </c>
      <c r="C193" s="31" t="str">
        <f aca="false">IF(S193="","",IF(INDEX(Entities!$D$6:$D$205,S193)="","",INDEX(Entities!$D$6:$D$205,S193)))</f>
        <v/>
      </c>
      <c r="D193" s="32" t="str">
        <f aca="false">IF(S193="","",IF(INDEX(Entities!$I$6:$I$205,S193)="","",INDEX(Entities!$I$6:$I$205,S193)))</f>
        <v/>
      </c>
      <c r="E193" s="32" t="str">
        <f aca="false">IF(S193="","",IF(INDEX(Entities!$J$6:$J$205,S193)="","",INDEX(Entities!$J$6:$J$205,S193)))</f>
        <v/>
      </c>
      <c r="F193" s="32" t="str">
        <f aca="false">IF(S193="","",IF(INDEX(Entities!$K$6:$K$205,S193)="","",INDEX(Entities!$K$6:$K$205,S193)))</f>
        <v/>
      </c>
      <c r="G193" s="32" t="str">
        <f aca="false">IF(S193="","",IF(INDEX(Entities!$L$6:$L$205,S193)="","",INDEX(Entities!$L$6:$L$205,S193)))</f>
        <v/>
      </c>
      <c r="H193" s="32" t="str">
        <f aca="false">IF(S193="","",IF(INDEX(Entities!$M$6:$M$205,S193)="","",INDEX(Entities!$M$6:$M$205,S193)))</f>
        <v/>
      </c>
      <c r="I193" s="32" t="str">
        <f aca="false">IF(S193="","",IF(INDEX(Entities!$N$6:$N$205,S193)="","",INDEX(Entities!$N$6:$N$205,S193)))</f>
        <v/>
      </c>
      <c r="J193" s="32" t="str">
        <f aca="false">IF(S193="","",IF(INDEX(Entities!$O$6:$O$205,S193)="","",INDEX(Entities!$O$6:$O$205,S193)))</f>
        <v/>
      </c>
      <c r="K193" s="32" t="str">
        <f aca="false">IF(S193="","",IF(INDEX(Entities!$P$6:$P$205,S193)="","",INDEX(Entities!$P$6:$P$205,S193)))</f>
        <v/>
      </c>
      <c r="L193" s="32" t="str">
        <f aca="false">IF(S193="","",IF(INDEX(Entities!$Q$6:$Q$205,S193)="","",INDEX(Entities!$Q$6:$Q$205,S193)))</f>
        <v/>
      </c>
      <c r="M193" s="32" t="str">
        <f aca="false">IF(S193="","",IF(INDEX(Entities!$R$6:$R$205,S193)="","",INDEX(Entities!$R$6:$R$205,S193)))</f>
        <v/>
      </c>
      <c r="N193" s="32" t="str">
        <f aca="false">IF(S193="","",IF(INDEX(Entities!$S$6:$S$205,S193)="","",INDEX(Entities!$S$6:$S$205,S193)))</f>
        <v/>
      </c>
      <c r="O193" s="32" t="str">
        <f aca="false">IF(S193="","",IF(INDEX(Entities!$T$6:$T$205,S193)="","",INDEX(Entities!$T$6:$T$205,S193)))</f>
        <v/>
      </c>
      <c r="P193" s="32" t="str">
        <f aca="false">IF(S193="","",IF(INDEX(Entities!$U$6:$U$205,S193)="","",INDEX(Entities!$U$6:$U$205,S193)))</f>
        <v/>
      </c>
      <c r="Q193" s="31" t="str">
        <f aca="false">IF(S193="","",IF(INDEX(Entities!$V$6:$V$205,S193)="","",INDEX(Entities!$V$6:$V$205,S193)))</f>
        <v/>
      </c>
      <c r="R193" s="0" t="str">
        <f aca="false">IFERROR(SMALL(Entities!$AR$6:$AR$205,188),"")</f>
        <v/>
      </c>
      <c r="S193" s="0" t="str">
        <f aca="false">IF(R193="","",MATCH(R193,Entities!$AR$6:$AR$205,0))</f>
        <v/>
      </c>
    </row>
    <row r="194" customFormat="false" ht="15" hidden="false" customHeight="false" outlineLevel="0" collapsed="false">
      <c r="A194" s="31" t="str">
        <f aca="false">IF(S194="","",IF(INDEX(Entities!$C$6:$C$205,S194)="","",INDEX(Entities!$C$6:$C$205,S194)))</f>
        <v/>
      </c>
      <c r="B194" s="31" t="str">
        <f aca="false">IF(S194="","",IF(INDEX(Entities!$B$6:$B$205,S194)="","",INDEX(Entities!$B$6:$B$205,S194)))</f>
        <v/>
      </c>
      <c r="C194" s="31" t="str">
        <f aca="false">IF(S194="","",IF(INDEX(Entities!$D$6:$D$205,S194)="","",INDEX(Entities!$D$6:$D$205,S194)))</f>
        <v/>
      </c>
      <c r="D194" s="32" t="str">
        <f aca="false">IF(S194="","",IF(INDEX(Entities!$I$6:$I$205,S194)="","",INDEX(Entities!$I$6:$I$205,S194)))</f>
        <v/>
      </c>
      <c r="E194" s="32" t="str">
        <f aca="false">IF(S194="","",IF(INDEX(Entities!$J$6:$J$205,S194)="","",INDEX(Entities!$J$6:$J$205,S194)))</f>
        <v/>
      </c>
      <c r="F194" s="32" t="str">
        <f aca="false">IF(S194="","",IF(INDEX(Entities!$K$6:$K$205,S194)="","",INDEX(Entities!$K$6:$K$205,S194)))</f>
        <v/>
      </c>
      <c r="G194" s="32" t="str">
        <f aca="false">IF(S194="","",IF(INDEX(Entities!$L$6:$L$205,S194)="","",INDEX(Entities!$L$6:$L$205,S194)))</f>
        <v/>
      </c>
      <c r="H194" s="32" t="str">
        <f aca="false">IF(S194="","",IF(INDEX(Entities!$M$6:$M$205,S194)="","",INDEX(Entities!$M$6:$M$205,S194)))</f>
        <v/>
      </c>
      <c r="I194" s="32" t="str">
        <f aca="false">IF(S194="","",IF(INDEX(Entities!$N$6:$N$205,S194)="","",INDEX(Entities!$N$6:$N$205,S194)))</f>
        <v/>
      </c>
      <c r="J194" s="32" t="str">
        <f aca="false">IF(S194="","",IF(INDEX(Entities!$O$6:$O$205,S194)="","",INDEX(Entities!$O$6:$O$205,S194)))</f>
        <v/>
      </c>
      <c r="K194" s="32" t="str">
        <f aca="false">IF(S194="","",IF(INDEX(Entities!$P$6:$P$205,S194)="","",INDEX(Entities!$P$6:$P$205,S194)))</f>
        <v/>
      </c>
      <c r="L194" s="32" t="str">
        <f aca="false">IF(S194="","",IF(INDEX(Entities!$Q$6:$Q$205,S194)="","",INDEX(Entities!$Q$6:$Q$205,S194)))</f>
        <v/>
      </c>
      <c r="M194" s="32" t="str">
        <f aca="false">IF(S194="","",IF(INDEX(Entities!$R$6:$R$205,S194)="","",INDEX(Entities!$R$6:$R$205,S194)))</f>
        <v/>
      </c>
      <c r="N194" s="32" t="str">
        <f aca="false">IF(S194="","",IF(INDEX(Entities!$S$6:$S$205,S194)="","",INDEX(Entities!$S$6:$S$205,S194)))</f>
        <v/>
      </c>
      <c r="O194" s="32" t="str">
        <f aca="false">IF(S194="","",IF(INDEX(Entities!$T$6:$T$205,S194)="","",INDEX(Entities!$T$6:$T$205,S194)))</f>
        <v/>
      </c>
      <c r="P194" s="32" t="str">
        <f aca="false">IF(S194="","",IF(INDEX(Entities!$U$6:$U$205,S194)="","",INDEX(Entities!$U$6:$U$205,S194)))</f>
        <v/>
      </c>
      <c r="Q194" s="31" t="str">
        <f aca="false">IF(S194="","",IF(INDEX(Entities!$V$6:$V$205,S194)="","",INDEX(Entities!$V$6:$V$205,S194)))</f>
        <v/>
      </c>
      <c r="R194" s="0" t="str">
        <f aca="false">IFERROR(SMALL(Entities!$AR$6:$AR$205,189),"")</f>
        <v/>
      </c>
      <c r="S194" s="0" t="str">
        <f aca="false">IF(R194="","",MATCH(R194,Entities!$AR$6:$AR$205,0))</f>
        <v/>
      </c>
    </row>
    <row r="195" customFormat="false" ht="15" hidden="false" customHeight="false" outlineLevel="0" collapsed="false">
      <c r="A195" s="31" t="str">
        <f aca="false">IF(S195="","",IF(INDEX(Entities!$C$6:$C$205,S195)="","",INDEX(Entities!$C$6:$C$205,S195)))</f>
        <v/>
      </c>
      <c r="B195" s="31" t="str">
        <f aca="false">IF(S195="","",IF(INDEX(Entities!$B$6:$B$205,S195)="","",INDEX(Entities!$B$6:$B$205,S195)))</f>
        <v/>
      </c>
      <c r="C195" s="31" t="str">
        <f aca="false">IF(S195="","",IF(INDEX(Entities!$D$6:$D$205,S195)="","",INDEX(Entities!$D$6:$D$205,S195)))</f>
        <v/>
      </c>
      <c r="D195" s="32" t="str">
        <f aca="false">IF(S195="","",IF(INDEX(Entities!$I$6:$I$205,S195)="","",INDEX(Entities!$I$6:$I$205,S195)))</f>
        <v/>
      </c>
      <c r="E195" s="32" t="str">
        <f aca="false">IF(S195="","",IF(INDEX(Entities!$J$6:$J$205,S195)="","",INDEX(Entities!$J$6:$J$205,S195)))</f>
        <v/>
      </c>
      <c r="F195" s="32" t="str">
        <f aca="false">IF(S195="","",IF(INDEX(Entities!$K$6:$K$205,S195)="","",INDEX(Entities!$K$6:$K$205,S195)))</f>
        <v/>
      </c>
      <c r="G195" s="32" t="str">
        <f aca="false">IF(S195="","",IF(INDEX(Entities!$L$6:$L$205,S195)="","",INDEX(Entities!$L$6:$L$205,S195)))</f>
        <v/>
      </c>
      <c r="H195" s="32" t="str">
        <f aca="false">IF(S195="","",IF(INDEX(Entities!$M$6:$M$205,S195)="","",INDEX(Entities!$M$6:$M$205,S195)))</f>
        <v/>
      </c>
      <c r="I195" s="32" t="str">
        <f aca="false">IF(S195="","",IF(INDEX(Entities!$N$6:$N$205,S195)="","",INDEX(Entities!$N$6:$N$205,S195)))</f>
        <v/>
      </c>
      <c r="J195" s="32" t="str">
        <f aca="false">IF(S195="","",IF(INDEX(Entities!$O$6:$O$205,S195)="","",INDEX(Entities!$O$6:$O$205,S195)))</f>
        <v/>
      </c>
      <c r="K195" s="32" t="str">
        <f aca="false">IF(S195="","",IF(INDEX(Entities!$P$6:$P$205,S195)="","",INDEX(Entities!$P$6:$P$205,S195)))</f>
        <v/>
      </c>
      <c r="L195" s="32" t="str">
        <f aca="false">IF(S195="","",IF(INDEX(Entities!$Q$6:$Q$205,S195)="","",INDEX(Entities!$Q$6:$Q$205,S195)))</f>
        <v/>
      </c>
      <c r="M195" s="32" t="str">
        <f aca="false">IF(S195="","",IF(INDEX(Entities!$R$6:$R$205,S195)="","",INDEX(Entities!$R$6:$R$205,S195)))</f>
        <v/>
      </c>
      <c r="N195" s="32" t="str">
        <f aca="false">IF(S195="","",IF(INDEX(Entities!$S$6:$S$205,S195)="","",INDEX(Entities!$S$6:$S$205,S195)))</f>
        <v/>
      </c>
      <c r="O195" s="32" t="str">
        <f aca="false">IF(S195="","",IF(INDEX(Entities!$T$6:$T$205,S195)="","",INDEX(Entities!$T$6:$T$205,S195)))</f>
        <v/>
      </c>
      <c r="P195" s="32" t="str">
        <f aca="false">IF(S195="","",IF(INDEX(Entities!$U$6:$U$205,S195)="","",INDEX(Entities!$U$6:$U$205,S195)))</f>
        <v/>
      </c>
      <c r="Q195" s="31" t="str">
        <f aca="false">IF(S195="","",IF(INDEX(Entities!$V$6:$V$205,S195)="","",INDEX(Entities!$V$6:$V$205,S195)))</f>
        <v/>
      </c>
      <c r="R195" s="0" t="str">
        <f aca="false">IFERROR(SMALL(Entities!$AR$6:$AR$205,190),"")</f>
        <v/>
      </c>
      <c r="S195" s="0" t="str">
        <f aca="false">IF(R195="","",MATCH(R195,Entities!$AR$6:$AR$205,0))</f>
        <v/>
      </c>
    </row>
    <row r="196" customFormat="false" ht="15" hidden="false" customHeight="false" outlineLevel="0" collapsed="false">
      <c r="A196" s="31" t="str">
        <f aca="false">IF(S196="","",IF(INDEX(Entities!$C$6:$C$205,S196)="","",INDEX(Entities!$C$6:$C$205,S196)))</f>
        <v/>
      </c>
      <c r="B196" s="31" t="str">
        <f aca="false">IF(S196="","",IF(INDEX(Entities!$B$6:$B$205,S196)="","",INDEX(Entities!$B$6:$B$205,S196)))</f>
        <v/>
      </c>
      <c r="C196" s="31" t="str">
        <f aca="false">IF(S196="","",IF(INDEX(Entities!$D$6:$D$205,S196)="","",INDEX(Entities!$D$6:$D$205,S196)))</f>
        <v/>
      </c>
      <c r="D196" s="32" t="str">
        <f aca="false">IF(S196="","",IF(INDEX(Entities!$I$6:$I$205,S196)="","",INDEX(Entities!$I$6:$I$205,S196)))</f>
        <v/>
      </c>
      <c r="E196" s="32" t="str">
        <f aca="false">IF(S196="","",IF(INDEX(Entities!$J$6:$J$205,S196)="","",INDEX(Entities!$J$6:$J$205,S196)))</f>
        <v/>
      </c>
      <c r="F196" s="32" t="str">
        <f aca="false">IF(S196="","",IF(INDEX(Entities!$K$6:$K$205,S196)="","",INDEX(Entities!$K$6:$K$205,S196)))</f>
        <v/>
      </c>
      <c r="G196" s="32" t="str">
        <f aca="false">IF(S196="","",IF(INDEX(Entities!$L$6:$L$205,S196)="","",INDEX(Entities!$L$6:$L$205,S196)))</f>
        <v/>
      </c>
      <c r="H196" s="32" t="str">
        <f aca="false">IF(S196="","",IF(INDEX(Entities!$M$6:$M$205,S196)="","",INDEX(Entities!$M$6:$M$205,S196)))</f>
        <v/>
      </c>
      <c r="I196" s="32" t="str">
        <f aca="false">IF(S196="","",IF(INDEX(Entities!$N$6:$N$205,S196)="","",INDEX(Entities!$N$6:$N$205,S196)))</f>
        <v/>
      </c>
      <c r="J196" s="32" t="str">
        <f aca="false">IF(S196="","",IF(INDEX(Entities!$O$6:$O$205,S196)="","",INDEX(Entities!$O$6:$O$205,S196)))</f>
        <v/>
      </c>
      <c r="K196" s="32" t="str">
        <f aca="false">IF(S196="","",IF(INDEX(Entities!$P$6:$P$205,S196)="","",INDEX(Entities!$P$6:$P$205,S196)))</f>
        <v/>
      </c>
      <c r="L196" s="32" t="str">
        <f aca="false">IF(S196="","",IF(INDEX(Entities!$Q$6:$Q$205,S196)="","",INDEX(Entities!$Q$6:$Q$205,S196)))</f>
        <v/>
      </c>
      <c r="M196" s="32" t="str">
        <f aca="false">IF(S196="","",IF(INDEX(Entities!$R$6:$R$205,S196)="","",INDEX(Entities!$R$6:$R$205,S196)))</f>
        <v/>
      </c>
      <c r="N196" s="32" t="str">
        <f aca="false">IF(S196="","",IF(INDEX(Entities!$S$6:$S$205,S196)="","",INDEX(Entities!$S$6:$S$205,S196)))</f>
        <v/>
      </c>
      <c r="O196" s="32" t="str">
        <f aca="false">IF(S196="","",IF(INDEX(Entities!$T$6:$T$205,S196)="","",INDEX(Entities!$T$6:$T$205,S196)))</f>
        <v/>
      </c>
      <c r="P196" s="32" t="str">
        <f aca="false">IF(S196="","",IF(INDEX(Entities!$U$6:$U$205,S196)="","",INDEX(Entities!$U$6:$U$205,S196)))</f>
        <v/>
      </c>
      <c r="Q196" s="31" t="str">
        <f aca="false">IF(S196="","",IF(INDEX(Entities!$V$6:$V$205,S196)="","",INDEX(Entities!$V$6:$V$205,S196)))</f>
        <v/>
      </c>
      <c r="R196" s="0" t="str">
        <f aca="false">IFERROR(SMALL(Entities!$AR$6:$AR$205,191),"")</f>
        <v/>
      </c>
      <c r="S196" s="0" t="str">
        <f aca="false">IF(R196="","",MATCH(R196,Entities!$AR$6:$AR$205,0))</f>
        <v/>
      </c>
    </row>
    <row r="197" customFormat="false" ht="15" hidden="false" customHeight="false" outlineLevel="0" collapsed="false">
      <c r="A197" s="31" t="str">
        <f aca="false">IF(S197="","",IF(INDEX(Entities!$C$6:$C$205,S197)="","",INDEX(Entities!$C$6:$C$205,S197)))</f>
        <v/>
      </c>
      <c r="B197" s="31" t="str">
        <f aca="false">IF(S197="","",IF(INDEX(Entities!$B$6:$B$205,S197)="","",INDEX(Entities!$B$6:$B$205,S197)))</f>
        <v/>
      </c>
      <c r="C197" s="31" t="str">
        <f aca="false">IF(S197="","",IF(INDEX(Entities!$D$6:$D$205,S197)="","",INDEX(Entities!$D$6:$D$205,S197)))</f>
        <v/>
      </c>
      <c r="D197" s="32" t="str">
        <f aca="false">IF(S197="","",IF(INDEX(Entities!$I$6:$I$205,S197)="","",INDEX(Entities!$I$6:$I$205,S197)))</f>
        <v/>
      </c>
      <c r="E197" s="32" t="str">
        <f aca="false">IF(S197="","",IF(INDEX(Entities!$J$6:$J$205,S197)="","",INDEX(Entities!$J$6:$J$205,S197)))</f>
        <v/>
      </c>
      <c r="F197" s="32" t="str">
        <f aca="false">IF(S197="","",IF(INDEX(Entities!$K$6:$K$205,S197)="","",INDEX(Entities!$K$6:$K$205,S197)))</f>
        <v/>
      </c>
      <c r="G197" s="32" t="str">
        <f aca="false">IF(S197="","",IF(INDEX(Entities!$L$6:$L$205,S197)="","",INDEX(Entities!$L$6:$L$205,S197)))</f>
        <v/>
      </c>
      <c r="H197" s="32" t="str">
        <f aca="false">IF(S197="","",IF(INDEX(Entities!$M$6:$M$205,S197)="","",INDEX(Entities!$M$6:$M$205,S197)))</f>
        <v/>
      </c>
      <c r="I197" s="32" t="str">
        <f aca="false">IF(S197="","",IF(INDEX(Entities!$N$6:$N$205,S197)="","",INDEX(Entities!$N$6:$N$205,S197)))</f>
        <v/>
      </c>
      <c r="J197" s="32" t="str">
        <f aca="false">IF(S197="","",IF(INDEX(Entities!$O$6:$O$205,S197)="","",INDEX(Entities!$O$6:$O$205,S197)))</f>
        <v/>
      </c>
      <c r="K197" s="32" t="str">
        <f aca="false">IF(S197="","",IF(INDEX(Entities!$P$6:$P$205,S197)="","",INDEX(Entities!$P$6:$P$205,S197)))</f>
        <v/>
      </c>
      <c r="L197" s="32" t="str">
        <f aca="false">IF(S197="","",IF(INDEX(Entities!$Q$6:$Q$205,S197)="","",INDEX(Entities!$Q$6:$Q$205,S197)))</f>
        <v/>
      </c>
      <c r="M197" s="32" t="str">
        <f aca="false">IF(S197="","",IF(INDEX(Entities!$R$6:$R$205,S197)="","",INDEX(Entities!$R$6:$R$205,S197)))</f>
        <v/>
      </c>
      <c r="N197" s="32" t="str">
        <f aca="false">IF(S197="","",IF(INDEX(Entities!$S$6:$S$205,S197)="","",INDEX(Entities!$S$6:$S$205,S197)))</f>
        <v/>
      </c>
      <c r="O197" s="32" t="str">
        <f aca="false">IF(S197="","",IF(INDEX(Entities!$T$6:$T$205,S197)="","",INDEX(Entities!$T$6:$T$205,S197)))</f>
        <v/>
      </c>
      <c r="P197" s="32" t="str">
        <f aca="false">IF(S197="","",IF(INDEX(Entities!$U$6:$U$205,S197)="","",INDEX(Entities!$U$6:$U$205,S197)))</f>
        <v/>
      </c>
      <c r="Q197" s="31" t="str">
        <f aca="false">IF(S197="","",IF(INDEX(Entities!$V$6:$V$205,S197)="","",INDEX(Entities!$V$6:$V$205,S197)))</f>
        <v/>
      </c>
      <c r="R197" s="0" t="str">
        <f aca="false">IFERROR(SMALL(Entities!$AR$6:$AR$205,192),"")</f>
        <v/>
      </c>
      <c r="S197" s="0" t="str">
        <f aca="false">IF(R197="","",MATCH(R197,Entities!$AR$6:$AR$205,0))</f>
        <v/>
      </c>
    </row>
    <row r="198" customFormat="false" ht="15" hidden="false" customHeight="false" outlineLevel="0" collapsed="false">
      <c r="A198" s="31" t="str">
        <f aca="false">IF(S198="","",IF(INDEX(Entities!$C$6:$C$205,S198)="","",INDEX(Entities!$C$6:$C$205,S198)))</f>
        <v/>
      </c>
      <c r="B198" s="31" t="str">
        <f aca="false">IF(S198="","",IF(INDEX(Entities!$B$6:$B$205,S198)="","",INDEX(Entities!$B$6:$B$205,S198)))</f>
        <v/>
      </c>
      <c r="C198" s="31" t="str">
        <f aca="false">IF(S198="","",IF(INDEX(Entities!$D$6:$D$205,S198)="","",INDEX(Entities!$D$6:$D$205,S198)))</f>
        <v/>
      </c>
      <c r="D198" s="32" t="str">
        <f aca="false">IF(S198="","",IF(INDEX(Entities!$I$6:$I$205,S198)="","",INDEX(Entities!$I$6:$I$205,S198)))</f>
        <v/>
      </c>
      <c r="E198" s="32" t="str">
        <f aca="false">IF(S198="","",IF(INDEX(Entities!$J$6:$J$205,S198)="","",INDEX(Entities!$J$6:$J$205,S198)))</f>
        <v/>
      </c>
      <c r="F198" s="32" t="str">
        <f aca="false">IF(S198="","",IF(INDEX(Entities!$K$6:$K$205,S198)="","",INDEX(Entities!$K$6:$K$205,S198)))</f>
        <v/>
      </c>
      <c r="G198" s="32" t="str">
        <f aca="false">IF(S198="","",IF(INDEX(Entities!$L$6:$L$205,S198)="","",INDEX(Entities!$L$6:$L$205,S198)))</f>
        <v/>
      </c>
      <c r="H198" s="32" t="str">
        <f aca="false">IF(S198="","",IF(INDEX(Entities!$M$6:$M$205,S198)="","",INDEX(Entities!$M$6:$M$205,S198)))</f>
        <v/>
      </c>
      <c r="I198" s="32" t="str">
        <f aca="false">IF(S198="","",IF(INDEX(Entities!$N$6:$N$205,S198)="","",INDEX(Entities!$N$6:$N$205,S198)))</f>
        <v/>
      </c>
      <c r="J198" s="32" t="str">
        <f aca="false">IF(S198="","",IF(INDEX(Entities!$O$6:$O$205,S198)="","",INDEX(Entities!$O$6:$O$205,S198)))</f>
        <v/>
      </c>
      <c r="K198" s="32" t="str">
        <f aca="false">IF(S198="","",IF(INDEX(Entities!$P$6:$P$205,S198)="","",INDEX(Entities!$P$6:$P$205,S198)))</f>
        <v/>
      </c>
      <c r="L198" s="32" t="str">
        <f aca="false">IF(S198="","",IF(INDEX(Entities!$Q$6:$Q$205,S198)="","",INDEX(Entities!$Q$6:$Q$205,S198)))</f>
        <v/>
      </c>
      <c r="M198" s="32" t="str">
        <f aca="false">IF(S198="","",IF(INDEX(Entities!$R$6:$R$205,S198)="","",INDEX(Entities!$R$6:$R$205,S198)))</f>
        <v/>
      </c>
      <c r="N198" s="32" t="str">
        <f aca="false">IF(S198="","",IF(INDEX(Entities!$S$6:$S$205,S198)="","",INDEX(Entities!$S$6:$S$205,S198)))</f>
        <v/>
      </c>
      <c r="O198" s="32" t="str">
        <f aca="false">IF(S198="","",IF(INDEX(Entities!$T$6:$T$205,S198)="","",INDEX(Entities!$T$6:$T$205,S198)))</f>
        <v/>
      </c>
      <c r="P198" s="32" t="str">
        <f aca="false">IF(S198="","",IF(INDEX(Entities!$U$6:$U$205,S198)="","",INDEX(Entities!$U$6:$U$205,S198)))</f>
        <v/>
      </c>
      <c r="Q198" s="31" t="str">
        <f aca="false">IF(S198="","",IF(INDEX(Entities!$V$6:$V$205,S198)="","",INDEX(Entities!$V$6:$V$205,S198)))</f>
        <v/>
      </c>
      <c r="R198" s="0" t="str">
        <f aca="false">IFERROR(SMALL(Entities!$AR$6:$AR$205,193),"")</f>
        <v/>
      </c>
      <c r="S198" s="0" t="str">
        <f aca="false">IF(R198="","",MATCH(R198,Entities!$AR$6:$AR$205,0))</f>
        <v/>
      </c>
    </row>
    <row r="199" customFormat="false" ht="15" hidden="false" customHeight="false" outlineLevel="0" collapsed="false">
      <c r="A199" s="31" t="str">
        <f aca="false">IF(S199="","",IF(INDEX(Entities!$C$6:$C$205,S199)="","",INDEX(Entities!$C$6:$C$205,S199)))</f>
        <v/>
      </c>
      <c r="B199" s="31" t="str">
        <f aca="false">IF(S199="","",IF(INDEX(Entities!$B$6:$B$205,S199)="","",INDEX(Entities!$B$6:$B$205,S199)))</f>
        <v/>
      </c>
      <c r="C199" s="31" t="str">
        <f aca="false">IF(S199="","",IF(INDEX(Entities!$D$6:$D$205,S199)="","",INDEX(Entities!$D$6:$D$205,S199)))</f>
        <v/>
      </c>
      <c r="D199" s="32" t="str">
        <f aca="false">IF(S199="","",IF(INDEX(Entities!$I$6:$I$205,S199)="","",INDEX(Entities!$I$6:$I$205,S199)))</f>
        <v/>
      </c>
      <c r="E199" s="32" t="str">
        <f aca="false">IF(S199="","",IF(INDEX(Entities!$J$6:$J$205,S199)="","",INDEX(Entities!$J$6:$J$205,S199)))</f>
        <v/>
      </c>
      <c r="F199" s="32" t="str">
        <f aca="false">IF(S199="","",IF(INDEX(Entities!$K$6:$K$205,S199)="","",INDEX(Entities!$K$6:$K$205,S199)))</f>
        <v/>
      </c>
      <c r="G199" s="32" t="str">
        <f aca="false">IF(S199="","",IF(INDEX(Entities!$L$6:$L$205,S199)="","",INDEX(Entities!$L$6:$L$205,S199)))</f>
        <v/>
      </c>
      <c r="H199" s="32" t="str">
        <f aca="false">IF(S199="","",IF(INDEX(Entities!$M$6:$M$205,S199)="","",INDEX(Entities!$M$6:$M$205,S199)))</f>
        <v/>
      </c>
      <c r="I199" s="32" t="str">
        <f aca="false">IF(S199="","",IF(INDEX(Entities!$N$6:$N$205,S199)="","",INDEX(Entities!$N$6:$N$205,S199)))</f>
        <v/>
      </c>
      <c r="J199" s="32" t="str">
        <f aca="false">IF(S199="","",IF(INDEX(Entities!$O$6:$O$205,S199)="","",INDEX(Entities!$O$6:$O$205,S199)))</f>
        <v/>
      </c>
      <c r="K199" s="32" t="str">
        <f aca="false">IF(S199="","",IF(INDEX(Entities!$P$6:$P$205,S199)="","",INDEX(Entities!$P$6:$P$205,S199)))</f>
        <v/>
      </c>
      <c r="L199" s="32" t="str">
        <f aca="false">IF(S199="","",IF(INDEX(Entities!$Q$6:$Q$205,S199)="","",INDEX(Entities!$Q$6:$Q$205,S199)))</f>
        <v/>
      </c>
      <c r="M199" s="32" t="str">
        <f aca="false">IF(S199="","",IF(INDEX(Entities!$R$6:$R$205,S199)="","",INDEX(Entities!$R$6:$R$205,S199)))</f>
        <v/>
      </c>
      <c r="N199" s="32" t="str">
        <f aca="false">IF(S199="","",IF(INDEX(Entities!$S$6:$S$205,S199)="","",INDEX(Entities!$S$6:$S$205,S199)))</f>
        <v/>
      </c>
      <c r="O199" s="32" t="str">
        <f aca="false">IF(S199="","",IF(INDEX(Entities!$T$6:$T$205,S199)="","",INDEX(Entities!$T$6:$T$205,S199)))</f>
        <v/>
      </c>
      <c r="P199" s="32" t="str">
        <f aca="false">IF(S199="","",IF(INDEX(Entities!$U$6:$U$205,S199)="","",INDEX(Entities!$U$6:$U$205,S199)))</f>
        <v/>
      </c>
      <c r="Q199" s="31" t="str">
        <f aca="false">IF(S199="","",IF(INDEX(Entities!$V$6:$V$205,S199)="","",INDEX(Entities!$V$6:$V$205,S199)))</f>
        <v/>
      </c>
      <c r="R199" s="0" t="str">
        <f aca="false">IFERROR(SMALL(Entities!$AR$6:$AR$205,194),"")</f>
        <v/>
      </c>
      <c r="S199" s="0" t="str">
        <f aca="false">IF(R199="","",MATCH(R199,Entities!$AR$6:$AR$205,0))</f>
        <v/>
      </c>
    </row>
    <row r="200" customFormat="false" ht="15" hidden="false" customHeight="false" outlineLevel="0" collapsed="false">
      <c r="A200" s="31" t="str">
        <f aca="false">IF(S200="","",IF(INDEX(Entities!$C$6:$C$205,S200)="","",INDEX(Entities!$C$6:$C$205,S200)))</f>
        <v/>
      </c>
      <c r="B200" s="31" t="str">
        <f aca="false">IF(S200="","",IF(INDEX(Entities!$B$6:$B$205,S200)="","",INDEX(Entities!$B$6:$B$205,S200)))</f>
        <v/>
      </c>
      <c r="C200" s="31" t="str">
        <f aca="false">IF(S200="","",IF(INDEX(Entities!$D$6:$D$205,S200)="","",INDEX(Entities!$D$6:$D$205,S200)))</f>
        <v/>
      </c>
      <c r="D200" s="32" t="str">
        <f aca="false">IF(S200="","",IF(INDEX(Entities!$I$6:$I$205,S200)="","",INDEX(Entities!$I$6:$I$205,S200)))</f>
        <v/>
      </c>
      <c r="E200" s="32" t="str">
        <f aca="false">IF(S200="","",IF(INDEX(Entities!$J$6:$J$205,S200)="","",INDEX(Entities!$J$6:$J$205,S200)))</f>
        <v/>
      </c>
      <c r="F200" s="32" t="str">
        <f aca="false">IF(S200="","",IF(INDEX(Entities!$K$6:$K$205,S200)="","",INDEX(Entities!$K$6:$K$205,S200)))</f>
        <v/>
      </c>
      <c r="G200" s="32" t="str">
        <f aca="false">IF(S200="","",IF(INDEX(Entities!$L$6:$L$205,S200)="","",INDEX(Entities!$L$6:$L$205,S200)))</f>
        <v/>
      </c>
      <c r="H200" s="32" t="str">
        <f aca="false">IF(S200="","",IF(INDEX(Entities!$M$6:$M$205,S200)="","",INDEX(Entities!$M$6:$M$205,S200)))</f>
        <v/>
      </c>
      <c r="I200" s="32" t="str">
        <f aca="false">IF(S200="","",IF(INDEX(Entities!$N$6:$N$205,S200)="","",INDEX(Entities!$N$6:$N$205,S200)))</f>
        <v/>
      </c>
      <c r="J200" s="32" t="str">
        <f aca="false">IF(S200="","",IF(INDEX(Entities!$O$6:$O$205,S200)="","",INDEX(Entities!$O$6:$O$205,S200)))</f>
        <v/>
      </c>
      <c r="K200" s="32" t="str">
        <f aca="false">IF(S200="","",IF(INDEX(Entities!$P$6:$P$205,S200)="","",INDEX(Entities!$P$6:$P$205,S200)))</f>
        <v/>
      </c>
      <c r="L200" s="32" t="str">
        <f aca="false">IF(S200="","",IF(INDEX(Entities!$Q$6:$Q$205,S200)="","",INDEX(Entities!$Q$6:$Q$205,S200)))</f>
        <v/>
      </c>
      <c r="M200" s="32" t="str">
        <f aca="false">IF(S200="","",IF(INDEX(Entities!$R$6:$R$205,S200)="","",INDEX(Entities!$R$6:$R$205,S200)))</f>
        <v/>
      </c>
      <c r="N200" s="32" t="str">
        <f aca="false">IF(S200="","",IF(INDEX(Entities!$S$6:$S$205,S200)="","",INDEX(Entities!$S$6:$S$205,S200)))</f>
        <v/>
      </c>
      <c r="O200" s="32" t="str">
        <f aca="false">IF(S200="","",IF(INDEX(Entities!$T$6:$T$205,S200)="","",INDEX(Entities!$T$6:$T$205,S200)))</f>
        <v/>
      </c>
      <c r="P200" s="32" t="str">
        <f aca="false">IF(S200="","",IF(INDEX(Entities!$U$6:$U$205,S200)="","",INDEX(Entities!$U$6:$U$205,S200)))</f>
        <v/>
      </c>
      <c r="Q200" s="31" t="str">
        <f aca="false">IF(S200="","",IF(INDEX(Entities!$V$6:$V$205,S200)="","",INDEX(Entities!$V$6:$V$205,S200)))</f>
        <v/>
      </c>
      <c r="R200" s="0" t="str">
        <f aca="false">IFERROR(SMALL(Entities!$AR$6:$AR$205,195),"")</f>
        <v/>
      </c>
      <c r="S200" s="0" t="str">
        <f aca="false">IF(R200="","",MATCH(R200,Entities!$AR$6:$AR$205,0))</f>
        <v/>
      </c>
    </row>
    <row r="201" customFormat="false" ht="15" hidden="false" customHeight="false" outlineLevel="0" collapsed="false">
      <c r="A201" s="31" t="str">
        <f aca="false">IF(S201="","",IF(INDEX(Entities!$C$6:$C$205,S201)="","",INDEX(Entities!$C$6:$C$205,S201)))</f>
        <v/>
      </c>
      <c r="B201" s="31" t="str">
        <f aca="false">IF(S201="","",IF(INDEX(Entities!$B$6:$B$205,S201)="","",INDEX(Entities!$B$6:$B$205,S201)))</f>
        <v/>
      </c>
      <c r="C201" s="31" t="str">
        <f aca="false">IF(S201="","",IF(INDEX(Entities!$D$6:$D$205,S201)="","",INDEX(Entities!$D$6:$D$205,S201)))</f>
        <v/>
      </c>
      <c r="D201" s="32" t="str">
        <f aca="false">IF(S201="","",IF(INDEX(Entities!$I$6:$I$205,S201)="","",INDEX(Entities!$I$6:$I$205,S201)))</f>
        <v/>
      </c>
      <c r="E201" s="32" t="str">
        <f aca="false">IF(S201="","",IF(INDEX(Entities!$J$6:$J$205,S201)="","",INDEX(Entities!$J$6:$J$205,S201)))</f>
        <v/>
      </c>
      <c r="F201" s="32" t="str">
        <f aca="false">IF(S201="","",IF(INDEX(Entities!$K$6:$K$205,S201)="","",INDEX(Entities!$K$6:$K$205,S201)))</f>
        <v/>
      </c>
      <c r="G201" s="32" t="str">
        <f aca="false">IF(S201="","",IF(INDEX(Entities!$L$6:$L$205,S201)="","",INDEX(Entities!$L$6:$L$205,S201)))</f>
        <v/>
      </c>
      <c r="H201" s="32" t="str">
        <f aca="false">IF(S201="","",IF(INDEX(Entities!$M$6:$M$205,S201)="","",INDEX(Entities!$M$6:$M$205,S201)))</f>
        <v/>
      </c>
      <c r="I201" s="32" t="str">
        <f aca="false">IF(S201="","",IF(INDEX(Entities!$N$6:$N$205,S201)="","",INDEX(Entities!$N$6:$N$205,S201)))</f>
        <v/>
      </c>
      <c r="J201" s="32" t="str">
        <f aca="false">IF(S201="","",IF(INDEX(Entities!$O$6:$O$205,S201)="","",INDEX(Entities!$O$6:$O$205,S201)))</f>
        <v/>
      </c>
      <c r="K201" s="32" t="str">
        <f aca="false">IF(S201="","",IF(INDEX(Entities!$P$6:$P$205,S201)="","",INDEX(Entities!$P$6:$P$205,S201)))</f>
        <v/>
      </c>
      <c r="L201" s="32" t="str">
        <f aca="false">IF(S201="","",IF(INDEX(Entities!$Q$6:$Q$205,S201)="","",INDEX(Entities!$Q$6:$Q$205,S201)))</f>
        <v/>
      </c>
      <c r="M201" s="32" t="str">
        <f aca="false">IF(S201="","",IF(INDEX(Entities!$R$6:$R$205,S201)="","",INDEX(Entities!$R$6:$R$205,S201)))</f>
        <v/>
      </c>
      <c r="N201" s="32" t="str">
        <f aca="false">IF(S201="","",IF(INDEX(Entities!$S$6:$S$205,S201)="","",INDEX(Entities!$S$6:$S$205,S201)))</f>
        <v/>
      </c>
      <c r="O201" s="32" t="str">
        <f aca="false">IF(S201="","",IF(INDEX(Entities!$T$6:$T$205,S201)="","",INDEX(Entities!$T$6:$T$205,S201)))</f>
        <v/>
      </c>
      <c r="P201" s="32" t="str">
        <f aca="false">IF(S201="","",IF(INDEX(Entities!$U$6:$U$205,S201)="","",INDEX(Entities!$U$6:$U$205,S201)))</f>
        <v/>
      </c>
      <c r="Q201" s="31" t="str">
        <f aca="false">IF(S201="","",IF(INDEX(Entities!$V$6:$V$205,S201)="","",INDEX(Entities!$V$6:$V$205,S201)))</f>
        <v/>
      </c>
      <c r="R201" s="0" t="str">
        <f aca="false">IFERROR(SMALL(Entities!$AR$6:$AR$205,196),"")</f>
        <v/>
      </c>
      <c r="S201" s="0" t="str">
        <f aca="false">IF(R201="","",MATCH(R201,Entities!$AR$6:$AR$205,0))</f>
        <v/>
      </c>
    </row>
    <row r="202" customFormat="false" ht="15" hidden="false" customHeight="false" outlineLevel="0" collapsed="false">
      <c r="A202" s="31" t="str">
        <f aca="false">IF(S202="","",IF(INDEX(Entities!$C$6:$C$205,S202)="","",INDEX(Entities!$C$6:$C$205,S202)))</f>
        <v/>
      </c>
      <c r="B202" s="31" t="str">
        <f aca="false">IF(S202="","",IF(INDEX(Entities!$B$6:$B$205,S202)="","",INDEX(Entities!$B$6:$B$205,S202)))</f>
        <v/>
      </c>
      <c r="C202" s="31" t="str">
        <f aca="false">IF(S202="","",IF(INDEX(Entities!$D$6:$D$205,S202)="","",INDEX(Entities!$D$6:$D$205,S202)))</f>
        <v/>
      </c>
      <c r="D202" s="32" t="str">
        <f aca="false">IF(S202="","",IF(INDEX(Entities!$I$6:$I$205,S202)="","",INDEX(Entities!$I$6:$I$205,S202)))</f>
        <v/>
      </c>
      <c r="E202" s="32" t="str">
        <f aca="false">IF(S202="","",IF(INDEX(Entities!$J$6:$J$205,S202)="","",INDEX(Entities!$J$6:$J$205,S202)))</f>
        <v/>
      </c>
      <c r="F202" s="32" t="str">
        <f aca="false">IF(S202="","",IF(INDEX(Entities!$K$6:$K$205,S202)="","",INDEX(Entities!$K$6:$K$205,S202)))</f>
        <v/>
      </c>
      <c r="G202" s="32" t="str">
        <f aca="false">IF(S202="","",IF(INDEX(Entities!$L$6:$L$205,S202)="","",INDEX(Entities!$L$6:$L$205,S202)))</f>
        <v/>
      </c>
      <c r="H202" s="32" t="str">
        <f aca="false">IF(S202="","",IF(INDEX(Entities!$M$6:$M$205,S202)="","",INDEX(Entities!$M$6:$M$205,S202)))</f>
        <v/>
      </c>
      <c r="I202" s="32" t="str">
        <f aca="false">IF(S202="","",IF(INDEX(Entities!$N$6:$N$205,S202)="","",INDEX(Entities!$N$6:$N$205,S202)))</f>
        <v/>
      </c>
      <c r="J202" s="32" t="str">
        <f aca="false">IF(S202="","",IF(INDEX(Entities!$O$6:$O$205,S202)="","",INDEX(Entities!$O$6:$O$205,S202)))</f>
        <v/>
      </c>
      <c r="K202" s="32" t="str">
        <f aca="false">IF(S202="","",IF(INDEX(Entities!$P$6:$P$205,S202)="","",INDEX(Entities!$P$6:$P$205,S202)))</f>
        <v/>
      </c>
      <c r="L202" s="32" t="str">
        <f aca="false">IF(S202="","",IF(INDEX(Entities!$Q$6:$Q$205,S202)="","",INDEX(Entities!$Q$6:$Q$205,S202)))</f>
        <v/>
      </c>
      <c r="M202" s="32" t="str">
        <f aca="false">IF(S202="","",IF(INDEX(Entities!$R$6:$R$205,S202)="","",INDEX(Entities!$R$6:$R$205,S202)))</f>
        <v/>
      </c>
      <c r="N202" s="32" t="str">
        <f aca="false">IF(S202="","",IF(INDEX(Entities!$S$6:$S$205,S202)="","",INDEX(Entities!$S$6:$S$205,S202)))</f>
        <v/>
      </c>
      <c r="O202" s="32" t="str">
        <f aca="false">IF(S202="","",IF(INDEX(Entities!$T$6:$T$205,S202)="","",INDEX(Entities!$T$6:$T$205,S202)))</f>
        <v/>
      </c>
      <c r="P202" s="32" t="str">
        <f aca="false">IF(S202="","",IF(INDEX(Entities!$U$6:$U$205,S202)="","",INDEX(Entities!$U$6:$U$205,S202)))</f>
        <v/>
      </c>
      <c r="Q202" s="31" t="str">
        <f aca="false">IF(S202="","",IF(INDEX(Entities!$V$6:$V$205,S202)="","",INDEX(Entities!$V$6:$V$205,S202)))</f>
        <v/>
      </c>
      <c r="R202" s="0" t="str">
        <f aca="false">IFERROR(SMALL(Entities!$AR$6:$AR$205,197),"")</f>
        <v/>
      </c>
      <c r="S202" s="0" t="str">
        <f aca="false">IF(R202="","",MATCH(R202,Entities!$AR$6:$AR$205,0))</f>
        <v/>
      </c>
    </row>
    <row r="203" customFormat="false" ht="15" hidden="false" customHeight="false" outlineLevel="0" collapsed="false">
      <c r="A203" s="31" t="str">
        <f aca="false">IF(S203="","",IF(INDEX(Entities!$C$6:$C$205,S203)="","",INDEX(Entities!$C$6:$C$205,S203)))</f>
        <v/>
      </c>
      <c r="B203" s="31" t="str">
        <f aca="false">IF(S203="","",IF(INDEX(Entities!$B$6:$B$205,S203)="","",INDEX(Entities!$B$6:$B$205,S203)))</f>
        <v/>
      </c>
      <c r="C203" s="31" t="str">
        <f aca="false">IF(S203="","",IF(INDEX(Entities!$D$6:$D$205,S203)="","",INDEX(Entities!$D$6:$D$205,S203)))</f>
        <v/>
      </c>
      <c r="D203" s="32" t="str">
        <f aca="false">IF(S203="","",IF(INDEX(Entities!$I$6:$I$205,S203)="","",INDEX(Entities!$I$6:$I$205,S203)))</f>
        <v/>
      </c>
      <c r="E203" s="32" t="str">
        <f aca="false">IF(S203="","",IF(INDEX(Entities!$J$6:$J$205,S203)="","",INDEX(Entities!$J$6:$J$205,S203)))</f>
        <v/>
      </c>
      <c r="F203" s="32" t="str">
        <f aca="false">IF(S203="","",IF(INDEX(Entities!$K$6:$K$205,S203)="","",INDEX(Entities!$K$6:$K$205,S203)))</f>
        <v/>
      </c>
      <c r="G203" s="32" t="str">
        <f aca="false">IF(S203="","",IF(INDEX(Entities!$L$6:$L$205,S203)="","",INDEX(Entities!$L$6:$L$205,S203)))</f>
        <v/>
      </c>
      <c r="H203" s="32" t="str">
        <f aca="false">IF(S203="","",IF(INDEX(Entities!$M$6:$M$205,S203)="","",INDEX(Entities!$M$6:$M$205,S203)))</f>
        <v/>
      </c>
      <c r="I203" s="32" t="str">
        <f aca="false">IF(S203="","",IF(INDEX(Entities!$N$6:$N$205,S203)="","",INDEX(Entities!$N$6:$N$205,S203)))</f>
        <v/>
      </c>
      <c r="J203" s="32" t="str">
        <f aca="false">IF(S203="","",IF(INDEX(Entities!$O$6:$O$205,S203)="","",INDEX(Entities!$O$6:$O$205,S203)))</f>
        <v/>
      </c>
      <c r="K203" s="32" t="str">
        <f aca="false">IF(S203="","",IF(INDEX(Entities!$P$6:$P$205,S203)="","",INDEX(Entities!$P$6:$P$205,S203)))</f>
        <v/>
      </c>
      <c r="L203" s="32" t="str">
        <f aca="false">IF(S203="","",IF(INDEX(Entities!$Q$6:$Q$205,S203)="","",INDEX(Entities!$Q$6:$Q$205,S203)))</f>
        <v/>
      </c>
      <c r="M203" s="32" t="str">
        <f aca="false">IF(S203="","",IF(INDEX(Entities!$R$6:$R$205,S203)="","",INDEX(Entities!$R$6:$R$205,S203)))</f>
        <v/>
      </c>
      <c r="N203" s="32" t="str">
        <f aca="false">IF(S203="","",IF(INDEX(Entities!$S$6:$S$205,S203)="","",INDEX(Entities!$S$6:$S$205,S203)))</f>
        <v/>
      </c>
      <c r="O203" s="32" t="str">
        <f aca="false">IF(S203="","",IF(INDEX(Entities!$T$6:$T$205,S203)="","",INDEX(Entities!$T$6:$T$205,S203)))</f>
        <v/>
      </c>
      <c r="P203" s="32" t="str">
        <f aca="false">IF(S203="","",IF(INDEX(Entities!$U$6:$U$205,S203)="","",INDEX(Entities!$U$6:$U$205,S203)))</f>
        <v/>
      </c>
      <c r="Q203" s="31" t="str">
        <f aca="false">IF(S203="","",IF(INDEX(Entities!$V$6:$V$205,S203)="","",INDEX(Entities!$V$6:$V$205,S203)))</f>
        <v/>
      </c>
      <c r="R203" s="0" t="str">
        <f aca="false">IFERROR(SMALL(Entities!$AR$6:$AR$205,198),"")</f>
        <v/>
      </c>
      <c r="S203" s="0" t="str">
        <f aca="false">IF(R203="","",MATCH(R203,Entities!$AR$6:$AR$205,0))</f>
        <v/>
      </c>
    </row>
    <row r="204" customFormat="false" ht="15" hidden="false" customHeight="false" outlineLevel="0" collapsed="false">
      <c r="A204" s="31" t="str">
        <f aca="false">IF(S204="","",IF(INDEX(Entities!$C$6:$C$205,S204)="","",INDEX(Entities!$C$6:$C$205,S204)))</f>
        <v/>
      </c>
      <c r="B204" s="31" t="str">
        <f aca="false">IF(S204="","",IF(INDEX(Entities!$B$6:$B$205,S204)="","",INDEX(Entities!$B$6:$B$205,S204)))</f>
        <v/>
      </c>
      <c r="C204" s="31" t="str">
        <f aca="false">IF(S204="","",IF(INDEX(Entities!$D$6:$D$205,S204)="","",INDEX(Entities!$D$6:$D$205,S204)))</f>
        <v/>
      </c>
      <c r="D204" s="32" t="str">
        <f aca="false">IF(S204="","",IF(INDEX(Entities!$I$6:$I$205,S204)="","",INDEX(Entities!$I$6:$I$205,S204)))</f>
        <v/>
      </c>
      <c r="E204" s="32" t="str">
        <f aca="false">IF(S204="","",IF(INDEX(Entities!$J$6:$J$205,S204)="","",INDEX(Entities!$J$6:$J$205,S204)))</f>
        <v/>
      </c>
      <c r="F204" s="32" t="str">
        <f aca="false">IF(S204="","",IF(INDEX(Entities!$K$6:$K$205,S204)="","",INDEX(Entities!$K$6:$K$205,S204)))</f>
        <v/>
      </c>
      <c r="G204" s="32" t="str">
        <f aca="false">IF(S204="","",IF(INDEX(Entities!$L$6:$L$205,S204)="","",INDEX(Entities!$L$6:$L$205,S204)))</f>
        <v/>
      </c>
      <c r="H204" s="32" t="str">
        <f aca="false">IF(S204="","",IF(INDEX(Entities!$M$6:$M$205,S204)="","",INDEX(Entities!$M$6:$M$205,S204)))</f>
        <v/>
      </c>
      <c r="I204" s="32" t="str">
        <f aca="false">IF(S204="","",IF(INDEX(Entities!$N$6:$N$205,S204)="","",INDEX(Entities!$N$6:$N$205,S204)))</f>
        <v/>
      </c>
      <c r="J204" s="32" t="str">
        <f aca="false">IF(S204="","",IF(INDEX(Entities!$O$6:$O$205,S204)="","",INDEX(Entities!$O$6:$O$205,S204)))</f>
        <v/>
      </c>
      <c r="K204" s="32" t="str">
        <f aca="false">IF(S204="","",IF(INDEX(Entities!$P$6:$P$205,S204)="","",INDEX(Entities!$P$6:$P$205,S204)))</f>
        <v/>
      </c>
      <c r="L204" s="32" t="str">
        <f aca="false">IF(S204="","",IF(INDEX(Entities!$Q$6:$Q$205,S204)="","",INDEX(Entities!$Q$6:$Q$205,S204)))</f>
        <v/>
      </c>
      <c r="M204" s="32" t="str">
        <f aca="false">IF(S204="","",IF(INDEX(Entities!$R$6:$R$205,S204)="","",INDEX(Entities!$R$6:$R$205,S204)))</f>
        <v/>
      </c>
      <c r="N204" s="32" t="str">
        <f aca="false">IF(S204="","",IF(INDEX(Entities!$S$6:$S$205,S204)="","",INDEX(Entities!$S$6:$S$205,S204)))</f>
        <v/>
      </c>
      <c r="O204" s="32" t="str">
        <f aca="false">IF(S204="","",IF(INDEX(Entities!$T$6:$T$205,S204)="","",INDEX(Entities!$T$6:$T$205,S204)))</f>
        <v/>
      </c>
      <c r="P204" s="32" t="str">
        <f aca="false">IF(S204="","",IF(INDEX(Entities!$U$6:$U$205,S204)="","",INDEX(Entities!$U$6:$U$205,S204)))</f>
        <v/>
      </c>
      <c r="Q204" s="31" t="str">
        <f aca="false">IF(S204="","",IF(INDEX(Entities!$V$6:$V$205,S204)="","",INDEX(Entities!$V$6:$V$205,S204)))</f>
        <v/>
      </c>
      <c r="R204" s="0" t="str">
        <f aca="false">IFERROR(SMALL(Entities!$AR$6:$AR$205,199),"")</f>
        <v/>
      </c>
      <c r="S204" s="0" t="str">
        <f aca="false">IF(R204="","",MATCH(R204,Entities!$AR$6:$AR$205,0))</f>
        <v/>
      </c>
    </row>
    <row r="205" customFormat="false" ht="15" hidden="false" customHeight="false" outlineLevel="0" collapsed="false">
      <c r="A205" s="31" t="str">
        <f aca="false">IF(S205="","",IF(INDEX(Entities!$C$6:$C$205,S205)="","",INDEX(Entities!$C$6:$C$205,S205)))</f>
        <v/>
      </c>
      <c r="B205" s="31" t="str">
        <f aca="false">IF(S205="","",IF(INDEX(Entities!$B$6:$B$205,S205)="","",INDEX(Entities!$B$6:$B$205,S205)))</f>
        <v/>
      </c>
      <c r="C205" s="31" t="str">
        <f aca="false">IF(S205="","",IF(INDEX(Entities!$D$6:$D$205,S205)="","",INDEX(Entities!$D$6:$D$205,S205)))</f>
        <v/>
      </c>
      <c r="D205" s="32" t="str">
        <f aca="false">IF(S205="","",IF(INDEX(Entities!$I$6:$I$205,S205)="","",INDEX(Entities!$I$6:$I$205,S205)))</f>
        <v/>
      </c>
      <c r="E205" s="32" t="str">
        <f aca="false">IF(S205="","",IF(INDEX(Entities!$J$6:$J$205,S205)="","",INDEX(Entities!$J$6:$J$205,S205)))</f>
        <v/>
      </c>
      <c r="F205" s="32" t="str">
        <f aca="false">IF(S205="","",IF(INDEX(Entities!$K$6:$K$205,S205)="","",INDEX(Entities!$K$6:$K$205,S205)))</f>
        <v/>
      </c>
      <c r="G205" s="32" t="str">
        <f aca="false">IF(S205="","",IF(INDEX(Entities!$L$6:$L$205,S205)="","",INDEX(Entities!$L$6:$L$205,S205)))</f>
        <v/>
      </c>
      <c r="H205" s="32" t="str">
        <f aca="false">IF(S205="","",IF(INDEX(Entities!$M$6:$M$205,S205)="","",INDEX(Entities!$M$6:$M$205,S205)))</f>
        <v/>
      </c>
      <c r="I205" s="32" t="str">
        <f aca="false">IF(S205="","",IF(INDEX(Entities!$N$6:$N$205,S205)="","",INDEX(Entities!$N$6:$N$205,S205)))</f>
        <v/>
      </c>
      <c r="J205" s="32" t="str">
        <f aca="false">IF(S205="","",IF(INDEX(Entities!$O$6:$O$205,S205)="","",INDEX(Entities!$O$6:$O$205,S205)))</f>
        <v/>
      </c>
      <c r="K205" s="32" t="str">
        <f aca="false">IF(S205="","",IF(INDEX(Entities!$P$6:$P$205,S205)="","",INDEX(Entities!$P$6:$P$205,S205)))</f>
        <v/>
      </c>
      <c r="L205" s="32" t="str">
        <f aca="false">IF(S205="","",IF(INDEX(Entities!$Q$6:$Q$205,S205)="","",INDEX(Entities!$Q$6:$Q$205,S205)))</f>
        <v/>
      </c>
      <c r="M205" s="32" t="str">
        <f aca="false">IF(S205="","",IF(INDEX(Entities!$R$6:$R$205,S205)="","",INDEX(Entities!$R$6:$R$205,S205)))</f>
        <v/>
      </c>
      <c r="N205" s="32" t="str">
        <f aca="false">IF(S205="","",IF(INDEX(Entities!$S$6:$S$205,S205)="","",INDEX(Entities!$S$6:$S$205,S205)))</f>
        <v/>
      </c>
      <c r="O205" s="32" t="str">
        <f aca="false">IF(S205="","",IF(INDEX(Entities!$T$6:$T$205,S205)="","",INDEX(Entities!$T$6:$T$205,S205)))</f>
        <v/>
      </c>
      <c r="P205" s="32" t="str">
        <f aca="false">IF(S205="","",IF(INDEX(Entities!$U$6:$U$205,S205)="","",INDEX(Entities!$U$6:$U$205,S205)))</f>
        <v/>
      </c>
      <c r="Q205" s="31" t="str">
        <f aca="false">IF(S205="","",IF(INDEX(Entities!$V$6:$V$205,S205)="","",INDEX(Entities!$V$6:$V$205,S205)))</f>
        <v/>
      </c>
      <c r="R205" s="0" t="str">
        <f aca="false">IFERROR(SMALL(Entities!$AR$6:$AR$205,200),"")</f>
        <v/>
      </c>
      <c r="S205" s="0" t="str">
        <f aca="false">IF(R205="","",MATCH(R205,Entities!$AR$6:$AR$205,0))</f>
        <v/>
      </c>
    </row>
  </sheetData>
  <printOptions headings="false" gridLines="false" gridLinesSet="true" horizontalCentered="true" verticalCentered="false"/>
  <pageMargins left="0.4" right="0.4"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2026-10-23T10:16:51Z</dcterms:created>
  <dc:creator>cbc.report</dc:creator>
  <dc:description/>
  <dc:language>en-US</dc:language>
  <cp:lastModifiedBy>cbc.report</cp:lastModifiedBy>
  <dcterms:modified xsi:type="dcterms:W3CDTF">2026-10-23T10:16:52Z</dcterms:modified>
  <cp:revision>0</cp:revision>
  <dc:subject>OECD Country-by-Country Report — Table 1 and Table 2 data preparation</dc:subject>
  <dc:title>CbC Report Data Pack — Table 1 &amp; 2 Preparation Workbook</dc:title>
  <cp:version>1.0</cp:version>
</cp:coreProperties>
</file>

<file path=docProps/custom.xml><?xml version="1.0" encoding="utf-8"?>
<Properties xmlns="http://schemas.openxmlformats.org/officeDocument/2006/custom-properties" xmlns:vt="http://schemas.openxmlformats.org/officeDocument/2006/docPropsVTypes"/>
</file>